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ten geleide" sheetId="9" r:id="rId1"/>
    <sheet name="stap 1 mijn inkomsten" sheetId="1" r:id="rId2"/>
    <sheet name="Stap 2 mijn leefkosten" sheetId="2" r:id="rId3"/>
    <sheet name="Stap 3 mijn ondersteuning" sheetId="3" r:id="rId4"/>
    <sheet name="Stap 4 mijn woon-huishoudkosten" sheetId="4" r:id="rId5"/>
    <sheet name="Stap 5 eenmalige uitgaven" sheetId="6" r:id="rId6"/>
    <sheet name="stap 6 mijn overzicht" sheetId="5" r:id="rId7"/>
    <sheet name="loonkostentabel" sheetId="8" r:id="rId8"/>
    <sheet name="bijlage loonkost" sheetId="7" r:id="rId9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7"/>
  <c r="C30"/>
  <c r="C55"/>
  <c r="C46" l="1"/>
  <c r="C34"/>
  <c r="C29"/>
  <c r="C25"/>
  <c r="C26" l="1"/>
  <c r="C35"/>
  <c r="C36" s="1"/>
  <c r="C31"/>
  <c r="D16" i="1"/>
  <c r="D3" s="1"/>
  <c r="C21" i="6"/>
  <c r="C11"/>
  <c r="C24" l="1"/>
  <c r="C40" i="7"/>
  <c r="C44"/>
  <c r="C18" i="4"/>
  <c r="C15" i="5" s="1"/>
  <c r="E160" i="3"/>
  <c r="E165" s="1"/>
  <c r="C13" i="5" s="1"/>
  <c r="T160" i="3"/>
  <c r="T165" s="1"/>
  <c r="C14" i="5" s="1"/>
  <c r="C48" i="7" l="1"/>
  <c r="E26" i="8"/>
  <c r="E24"/>
  <c r="E23"/>
  <c r="G23" s="1"/>
  <c r="E22"/>
  <c r="G22" s="1"/>
  <c r="E20"/>
  <c r="G20" s="1"/>
  <c r="E19"/>
  <c r="E18"/>
  <c r="H26"/>
  <c r="K26" s="1"/>
  <c r="G26"/>
  <c r="J26" s="1"/>
  <c r="G24"/>
  <c r="J24" s="1"/>
  <c r="C24"/>
  <c r="C23"/>
  <c r="G19"/>
  <c r="J19" s="1"/>
  <c r="J18"/>
  <c r="G18"/>
  <c r="H18" s="1"/>
  <c r="K18" s="1"/>
  <c r="L7"/>
  <c r="L8"/>
  <c r="L10"/>
  <c r="L11"/>
  <c r="L12"/>
  <c r="L14"/>
  <c r="L6"/>
  <c r="K7"/>
  <c r="K8"/>
  <c r="K10"/>
  <c r="K11"/>
  <c r="K12"/>
  <c r="K14"/>
  <c r="K6"/>
  <c r="J14"/>
  <c r="I14"/>
  <c r="H14"/>
  <c r="G14"/>
  <c r="J10"/>
  <c r="J11"/>
  <c r="J12"/>
  <c r="J7"/>
  <c r="J8"/>
  <c r="J6"/>
  <c r="I12"/>
  <c r="I11"/>
  <c r="I10"/>
  <c r="I8"/>
  <c r="I7"/>
  <c r="I6"/>
  <c r="H10"/>
  <c r="H11"/>
  <c r="H12"/>
  <c r="H8"/>
  <c r="H7"/>
  <c r="H6"/>
  <c r="G12"/>
  <c r="G11"/>
  <c r="C11"/>
  <c r="C12" s="1"/>
  <c r="G10"/>
  <c r="G7"/>
  <c r="G8"/>
  <c r="G6"/>
  <c r="H24" l="1"/>
  <c r="K24" s="1"/>
  <c r="I24"/>
  <c r="L24" s="1"/>
  <c r="H23"/>
  <c r="K23" s="1"/>
  <c r="I23"/>
  <c r="L23" s="1"/>
  <c r="J22"/>
  <c r="H22"/>
  <c r="K22" s="1"/>
  <c r="I20"/>
  <c r="L20" s="1"/>
  <c r="J20"/>
  <c r="H20"/>
  <c r="K20" s="1"/>
  <c r="H19"/>
  <c r="K19" s="1"/>
  <c r="I18"/>
  <c r="L18" s="1"/>
  <c r="I19"/>
  <c r="L19" s="1"/>
  <c r="I22"/>
  <c r="L22" s="1"/>
  <c r="J23"/>
  <c r="I26"/>
  <c r="L26" s="1"/>
  <c r="C13" i="7" l="1"/>
  <c r="C9"/>
  <c r="C10" s="1"/>
  <c r="C17" l="1"/>
  <c r="C18" s="1"/>
  <c r="C19" s="1"/>
  <c r="C50" s="1"/>
  <c r="C54" s="1"/>
  <c r="C56" l="1"/>
  <c r="E21" i="2" l="1"/>
  <c r="C21"/>
  <c r="C20" i="5" l="1"/>
  <c r="C12"/>
  <c r="C18"/>
  <c r="C21" l="1"/>
  <c r="C9"/>
  <c r="C11" l="1"/>
  <c r="C4" s="1"/>
  <c r="C3" i="2" s="1"/>
  <c r="C3" i="4" l="1"/>
  <c r="H2" i="3"/>
</calcChain>
</file>

<file path=xl/comments1.xml><?xml version="1.0" encoding="utf-8"?>
<comments xmlns="http://schemas.openxmlformats.org/spreadsheetml/2006/main">
  <authors>
    <author>Jan</author>
  </authors>
  <commentList>
    <comment ref="B24" authorId="0">
      <text>
        <r>
          <rPr>
            <b/>
            <sz val="9"/>
            <color indexed="81"/>
            <rFont val="Tahoma"/>
            <family val="2"/>
          </rPr>
          <t>Je kan de barema's vinden op de site van De Bond voor Sociale Ondernemingen</t>
        </r>
      </text>
    </comment>
  </commentList>
</comments>
</file>

<file path=xl/sharedStrings.xml><?xml version="1.0" encoding="utf-8"?>
<sst xmlns="http://schemas.openxmlformats.org/spreadsheetml/2006/main" count="236" uniqueCount="188">
  <si>
    <t>persoon 2</t>
  </si>
  <si>
    <t>persoon 3</t>
  </si>
  <si>
    <t>persoon 4</t>
  </si>
  <si>
    <t>persoon 5</t>
  </si>
  <si>
    <t>persoon 6</t>
  </si>
  <si>
    <t>persoon 7</t>
  </si>
  <si>
    <t>persoon 8</t>
  </si>
  <si>
    <t>totaal</t>
  </si>
  <si>
    <t>kleding</t>
  </si>
  <si>
    <t>schoenen</t>
  </si>
  <si>
    <t>toiletartikelen( shampoo, deodorant,…)</t>
  </si>
  <si>
    <t>kapper (4 maal per jaar)</t>
  </si>
  <si>
    <t>mutualiteitskosten  (….)</t>
  </si>
  <si>
    <t>farmacie</t>
  </si>
  <si>
    <t>doktorskosten</t>
  </si>
  <si>
    <t>leefkosten</t>
  </si>
  <si>
    <t>activiteit</t>
  </si>
  <si>
    <t>kost</t>
  </si>
  <si>
    <t>EGW</t>
  </si>
  <si>
    <t>kosten hobby</t>
  </si>
  <si>
    <t>Beddengoed en linnen</t>
  </si>
  <si>
    <t>internet</t>
  </si>
  <si>
    <t>onderhoudskosten toestellen</t>
  </si>
  <si>
    <t>brandverzekering</t>
  </si>
  <si>
    <t>familiale verzekering</t>
  </si>
  <si>
    <t>aanpassingen aan de woning</t>
  </si>
  <si>
    <t>hulpmiddelen</t>
  </si>
  <si>
    <t>tussenkomst aanpassingen huis</t>
  </si>
  <si>
    <t>tussenkomst hulpmiddelen</t>
  </si>
  <si>
    <t>opfrissen woning</t>
  </si>
  <si>
    <t>verhuiskosten</t>
  </si>
  <si>
    <t>Eenmalige uitgaven</t>
  </si>
  <si>
    <t>leefkosten individueel</t>
  </si>
  <si>
    <t>ondersteuning individeel</t>
  </si>
  <si>
    <t>ondersteuning collectief</t>
  </si>
  <si>
    <t>maandelijkse inkomsten</t>
  </si>
  <si>
    <t>eenmalige tussenkomsten</t>
  </si>
  <si>
    <t>Totaal</t>
  </si>
  <si>
    <t>Eenmalige tussenkomsten in min</t>
  </si>
  <si>
    <t>gsm</t>
  </si>
  <si>
    <t>Per maand</t>
  </si>
  <si>
    <t>Totaal woonkost</t>
  </si>
  <si>
    <t>Woonkost</t>
  </si>
  <si>
    <t>Totaal eenmalige kosten</t>
  </si>
  <si>
    <t>samen</t>
  </si>
  <si>
    <t>Ma</t>
  </si>
  <si>
    <t>Di</t>
  </si>
  <si>
    <t>Woe</t>
  </si>
  <si>
    <t>Don</t>
  </si>
  <si>
    <t>Vrij</t>
  </si>
  <si>
    <t>Za</t>
  </si>
  <si>
    <t>Zo</t>
  </si>
  <si>
    <t>bedrijfsgeneeskudnige dienst</t>
  </si>
  <si>
    <t>beheerskost sociaal secreatriat</t>
  </si>
  <si>
    <t>uurkost</t>
  </si>
  <si>
    <t>richtprijs</t>
  </si>
  <si>
    <t xml:space="preserve">vervoerskosten </t>
  </si>
  <si>
    <t>niveau</t>
  </si>
  <si>
    <t>jaarkost alles in</t>
  </si>
  <si>
    <t>inzetbare uren</t>
  </si>
  <si>
    <t>ancienitiet</t>
  </si>
  <si>
    <t>functie</t>
  </si>
  <si>
    <t>opvoeder</t>
  </si>
  <si>
    <t>A1/B1c</t>
  </si>
  <si>
    <t>zorgende</t>
  </si>
  <si>
    <t>B2a</t>
  </si>
  <si>
    <t>zaterdag</t>
  </si>
  <si>
    <t>zondag</t>
  </si>
  <si>
    <t>nacht week</t>
  </si>
  <si>
    <t xml:space="preserve">richtinggevende berekening van de loonkost per uur </t>
  </si>
  <si>
    <t>B2b</t>
  </si>
  <si>
    <t>humaniora</t>
  </si>
  <si>
    <t>nacht zat</t>
  </si>
  <si>
    <t>nacht zon</t>
  </si>
  <si>
    <t>uren</t>
  </si>
  <si>
    <t>in dienst</t>
  </si>
  <si>
    <t>via zorgaanbieder</t>
  </si>
  <si>
    <t>mijn eigen inkomsten</t>
  </si>
  <si>
    <t>inkomsten uit werk</t>
  </si>
  <si>
    <t xml:space="preserve">andere inkomsten </t>
  </si>
  <si>
    <t>tussenkomsten overheid</t>
  </si>
  <si>
    <t>integratietegemoetkoming</t>
  </si>
  <si>
    <t>basisondersteuningsbudget</t>
  </si>
  <si>
    <t>Uit wat bestaat mijn inkomen?</t>
  </si>
  <si>
    <t>varia</t>
  </si>
  <si>
    <t>ondersteuning door eigen netwerk</t>
  </si>
  <si>
    <t>reguliere diensten zoals thuiszorg</t>
  </si>
  <si>
    <t xml:space="preserve">lichte gespecialiseerde ondersteuning </t>
  </si>
  <si>
    <t>intensieve gespecialiseerde ondersteuning</t>
  </si>
  <si>
    <t>op wie doe ik beroep</t>
  </si>
  <si>
    <t>wat kost me dit</t>
  </si>
  <si>
    <t>gratis of tegen een vrijwilligersvergoeding van 35 euro per 8 uur</t>
  </si>
  <si>
    <t>je betaalt een opleg (remgeld) afhankelijk van de dienst</t>
  </si>
  <si>
    <t>de overheid bepaalt het bedrag (momenteel meestal 5 euro/uur)</t>
  </si>
  <si>
    <t>je onderhandelt met de zorgaanbieder over de prijs</t>
  </si>
  <si>
    <t>eigen personeel tewerkstellen</t>
  </si>
  <si>
    <r>
      <rPr>
        <b/>
        <sz val="11"/>
        <color theme="1"/>
        <rFont val="Calibri"/>
        <family val="2"/>
        <scheme val="minor"/>
      </rPr>
      <t>opmerking!</t>
    </r>
    <r>
      <rPr>
        <sz val="11"/>
        <color theme="1"/>
        <rFont val="Calibri"/>
        <family val="2"/>
        <scheme val="minor"/>
      </rPr>
      <t xml:space="preserve"> je kan er voor kiezen om samen met anderen ondersteuning in te huren. Indien dit zo is, vul dan de kost onder 'samen' in</t>
    </r>
  </si>
  <si>
    <t xml:space="preserve">herstellingen woning </t>
  </si>
  <si>
    <t>was en plas</t>
  </si>
  <si>
    <t>andere kosten</t>
  </si>
  <si>
    <t>MIJN MAANDBUDGET</t>
  </si>
  <si>
    <t xml:space="preserve">RESTERENDE MAANDBUDGET  </t>
  </si>
  <si>
    <t>RESTERENDE MAANDBUDGET</t>
  </si>
  <si>
    <t>RESTEREND MAANDBUDGET</t>
  </si>
  <si>
    <t>mijn bijdrage</t>
  </si>
  <si>
    <t>extra aansluitingskosten</t>
  </si>
  <si>
    <t>bijzondere solidariteitsfonds</t>
  </si>
  <si>
    <t>tegemoetkoming voor hulp van derden</t>
  </si>
  <si>
    <t>de zorgverzekering</t>
  </si>
  <si>
    <t>algemene belastingsvoordelen</t>
  </si>
  <si>
    <t>personenbelasting</t>
  </si>
  <si>
    <t>Uitgaven min inkomsten</t>
  </si>
  <si>
    <t>Wat hou ik maandelijks over</t>
  </si>
  <si>
    <t xml:space="preserve">woning/huishoudkost </t>
  </si>
  <si>
    <t>Wat moet ik opleggen</t>
  </si>
  <si>
    <t>maandelijkse uitgaven totaal</t>
  </si>
  <si>
    <t>mijn maandoverzicht</t>
  </si>
  <si>
    <t>mijn overzicht eenmalige uitgaven</t>
  </si>
  <si>
    <t>Hoeveel uren per dag werkt hij/zij</t>
  </si>
  <si>
    <t>Hoeveel uren is het personeelslid effectief aan het werk?</t>
  </si>
  <si>
    <t>Hoeveel ziektedagen (2,5%) breng je best in mindering?</t>
  </si>
  <si>
    <t>Hoeveel uren werk hij/zij effectief?</t>
  </si>
  <si>
    <t>Stap 1: Hoeveel uren werkt een full-time personeelslid effectief?</t>
  </si>
  <si>
    <t>Stap 2: hoe bereken je ruwweg de effectieve uurkost?</t>
  </si>
  <si>
    <t>Hoeveel dagen werkt hij/zij ?</t>
  </si>
  <si>
    <t>Hoeveel werkweken zijn er?</t>
  </si>
  <si>
    <t>Hoeveel dagen werkt hij/zij volgens contract?</t>
  </si>
  <si>
    <t>Hoeveel betaalde feestdagen moet je in mindering brengen?</t>
  </si>
  <si>
    <t>hoeveel betaalde verlofdagen moet je in mindering brengen?</t>
  </si>
  <si>
    <t>Hoeveel conventionele  dagen moet je in mindering brengen?</t>
  </si>
  <si>
    <t>totale loon</t>
  </si>
  <si>
    <t>haard en stand op het vakantiegeld</t>
  </si>
  <si>
    <t>het totaal van percentage dat van toepassing is (92%)</t>
  </si>
  <si>
    <t>de eindejaarspremie</t>
  </si>
  <si>
    <t>haard en stand op de eindejaarspremie</t>
  </si>
  <si>
    <t>het totaal van percentage dat van toepassing is</t>
  </si>
  <si>
    <t>Bedrag waarop RSZ betaalt moet worden</t>
  </si>
  <si>
    <t>berekening aan de hand van RSZ percentage 35,25%</t>
  </si>
  <si>
    <t>verzekeringkost 0,36%</t>
  </si>
  <si>
    <t>woon-werkvergoeding voor 222 dagen</t>
  </si>
  <si>
    <t>Totale jaarkost</t>
  </si>
  <si>
    <t>berekening vakantiegeld op een jaar</t>
  </si>
  <si>
    <t>berekening eindejaarspremie op een jaar</t>
  </si>
  <si>
    <t>RSZ berekening op een jaar</t>
  </si>
  <si>
    <t>jaarlijkse diverse kosten</t>
  </si>
  <si>
    <t>Stap 3 Hoe bereken je de uurkost als je inhuurt via/bij een aanbieder</t>
  </si>
  <si>
    <t>Effecieve uurkost is de totale jaarkost gedeeld door de effectieve uren</t>
  </si>
  <si>
    <t>je neemt de effectieve berekende uurkost</t>
  </si>
  <si>
    <t xml:space="preserve">De indiatieve onderhandelingsprijs is de optelsom  </t>
  </si>
  <si>
    <t>een ruwe berekening van de loonkost per uur</t>
  </si>
  <si>
    <t>Je vult hier jaarloon in via de barema lijst van de sector</t>
  </si>
  <si>
    <t>Je vult hier de eventuele haard en standtoelage per jaar in</t>
  </si>
  <si>
    <t xml:space="preserve">voeding: 3 maaltijden per dag (9€/dag) </t>
  </si>
  <si>
    <t>tussenkomst onderdak thuis</t>
  </si>
  <si>
    <t>zie toelichting excellblad 'personeelskost'</t>
  </si>
  <si>
    <t xml:space="preserve"> Stap 1 Ik zet al mijn inkomsten van één maand op een rij</t>
  </si>
  <si>
    <t>Stap 2 Ik zet al mijn leefkosten op een rij</t>
  </si>
  <si>
    <t>Stap 3 Hoeveel kost mijn ondersteuning per maand?</t>
  </si>
  <si>
    <t>Stap 5 ik zet mijn eenmalige uitgaven op een rij en kijk waar ik tussenkomsten kan krijgen</t>
  </si>
  <si>
    <t>Stap 6 Ik maak een overzicht van mijn uitgaven en inkomsten</t>
  </si>
  <si>
    <t>Je rekent  0,15 overheadkosten bij de uurkost</t>
  </si>
  <si>
    <t>het dubbel vakantiegeld in</t>
  </si>
  <si>
    <t>Hoeveel effectieve dagen zijn er over?</t>
  </si>
  <si>
    <t>jaarloon (louter de rood gekleurde cijfers opzoeken en  invullen!)</t>
  </si>
  <si>
    <t>Stap 4 Ik breng mijn woon en huishoudkosten in beeld</t>
  </si>
  <si>
    <t>Voor hoeveel uren wordt het personeelslid betaald?</t>
  </si>
  <si>
    <t>Voor hoeveel uren wordt hij/zij betaald?</t>
  </si>
  <si>
    <t>Hoe vul ik deze bladen in</t>
  </si>
  <si>
    <t>inkomensvervangende tegemoetkoming/leefloon/ werkloosheidsuitkering</t>
  </si>
  <si>
    <t>naam</t>
  </si>
  <si>
    <t>ik</t>
  </si>
  <si>
    <t>Hoe vul ik de diverse bladen in</t>
  </si>
  <si>
    <t>Vul louter de cellen in die NIET in het geel gemarkeerd zijn, de geel gemarkeerde cellen zijn automatisch berekende totalen</t>
  </si>
  <si>
    <t xml:space="preserve">Start met het invullen van 'stap 1 de inkomsten' </t>
  </si>
  <si>
    <t xml:space="preserve">Vervolgens vul je de stap in die je zelf het eerst wil invullen: dit kan bijvoorbeeld 'Stap 3 de ondersteuning' zijn of 'Stap 2 de leefkosten' </t>
  </si>
  <si>
    <t>Telkens je een stap invult, verschijnt bovenaan in de gele balk het resterende bedrag dat nog beschikbaar is per persoon en voor het collectief</t>
  </si>
  <si>
    <t>Zo kan je gradueel alle stappen invullen volgens een zelf gekozen volgorde en weet je steeds wat er nog beschikbaar is aan budget</t>
  </si>
  <si>
    <t>Dit systeem van automatische verrekening van het resterende bedrag laat toe om te puzzelen tot de rekening klopt voor eenieder</t>
  </si>
  <si>
    <t>De totalen per kolom worden per blad automatisch berekend in 'Stap 6 Overzicht', dit blad hoef je niet in te vullen</t>
  </si>
  <si>
    <t xml:space="preserve">Bij de bladen 'loonkostentabel' en 'bijlage loonkost' vind je een beetje  achtergrondinformatie over loonkosten </t>
  </si>
  <si>
    <t>Alle formules mogen naar vrij inzicht en naar noodzaak nog gewijzigd worden. Deze excel is slechts een basisinstrument</t>
  </si>
  <si>
    <t xml:space="preserve">Gebruik de handleiding in word en de voorbeeld excel  </t>
  </si>
  <si>
    <t>Let op bij 'Stap 5 eenmalige uitgaven'</t>
  </si>
  <si>
    <t>Dit blad behandelt uitgaven en tussenkomsten die een éénmalig karakter hebben</t>
  </si>
  <si>
    <t>Deze uitgaven en tussenkomsten worden niet verrekend in de reguliere maandkosten, ze staan op zich</t>
  </si>
  <si>
    <t>Deze uitgaven en tussenkomsten worden dus NIET gekoppeld aan de saldo's die je in de ander stappen bovenaan ziet verschijnen</t>
  </si>
  <si>
    <t>De reden is dat deze eenmalige uitgaven van spaargeld of gift (cash) betaald kunnen worden</t>
  </si>
  <si>
    <t>persoonsvolgend budget</t>
  </si>
</sst>
</file>

<file path=xl/styles.xml><?xml version="1.0" encoding="utf-8"?>
<styleSheet xmlns="http://schemas.openxmlformats.org/spreadsheetml/2006/main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813]\ * #,##0.00_ ;_ [$€-813]\ * \-#,##0.00_ ;_ [$€-813]\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Font="1"/>
    <xf numFmtId="164" fontId="0" fillId="0" borderId="0" xfId="0" applyNumberFormat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0" fontId="3" fillId="0" borderId="0" xfId="0" applyFont="1"/>
    <xf numFmtId="164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8" fillId="6" borderId="1" xfId="0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0" fillId="0" borderId="0" xfId="0" applyFont="1" applyBorder="1"/>
    <xf numFmtId="0" fontId="5" fillId="0" borderId="0" xfId="0" applyFont="1" applyBorder="1"/>
    <xf numFmtId="0" fontId="5" fillId="0" borderId="2" xfId="0" applyFont="1" applyFill="1" applyBorder="1"/>
    <xf numFmtId="0" fontId="0" fillId="3" borderId="1" xfId="0" applyFill="1" applyBorder="1"/>
    <xf numFmtId="0" fontId="0" fillId="6" borderId="1" xfId="0" applyFill="1" applyBorder="1"/>
    <xf numFmtId="0" fontId="5" fillId="0" borderId="1" xfId="0" applyFont="1" applyFill="1" applyBorder="1"/>
    <xf numFmtId="164" fontId="5" fillId="3" borderId="1" xfId="0" applyNumberFormat="1" applyFont="1" applyFill="1" applyBorder="1"/>
    <xf numFmtId="0" fontId="5" fillId="6" borderId="5" xfId="0" applyFont="1" applyFill="1" applyBorder="1"/>
    <xf numFmtId="0" fontId="4" fillId="8" borderId="1" xfId="0" applyFont="1" applyFill="1" applyBorder="1"/>
    <xf numFmtId="0" fontId="0" fillId="8" borderId="1" xfId="0" applyFill="1" applyBorder="1"/>
    <xf numFmtId="164" fontId="3" fillId="0" borderId="0" xfId="0" applyNumberFormat="1" applyFont="1"/>
    <xf numFmtId="164" fontId="3" fillId="2" borderId="8" xfId="0" applyNumberFormat="1" applyFont="1" applyFill="1" applyBorder="1"/>
    <xf numFmtId="0" fontId="0" fillId="0" borderId="0" xfId="0" applyNumberFormat="1"/>
    <xf numFmtId="0" fontId="5" fillId="0" borderId="0" xfId="0" applyNumberFormat="1" applyFont="1"/>
    <xf numFmtId="0" fontId="0" fillId="0" borderId="0" xfId="0" applyNumberFormat="1" applyBorder="1"/>
    <xf numFmtId="0" fontId="5" fillId="0" borderId="0" xfId="0" applyNumberFormat="1" applyFont="1" applyBorder="1"/>
    <xf numFmtId="0" fontId="9" fillId="0" borderId="2" xfId="1" applyNumberFormat="1" applyFont="1" applyFill="1" applyBorder="1"/>
    <xf numFmtId="0" fontId="9" fillId="6" borderId="2" xfId="1" applyNumberFormat="1" applyFont="1" applyFill="1" applyBorder="1"/>
    <xf numFmtId="0" fontId="4" fillId="0" borderId="3" xfId="2" applyNumberFormat="1" applyFont="1" applyBorder="1"/>
    <xf numFmtId="0" fontId="0" fillId="6" borderId="3" xfId="2" applyNumberFormat="1" applyFont="1" applyFill="1" applyBorder="1"/>
    <xf numFmtId="0" fontId="4" fillId="0" borderId="1" xfId="2" applyNumberFormat="1" applyFont="1" applyBorder="1"/>
    <xf numFmtId="0" fontId="0" fillId="6" borderId="1" xfId="2" applyNumberFormat="1" applyFont="1" applyFill="1" applyBorder="1"/>
    <xf numFmtId="0" fontId="0" fillId="3" borderId="1" xfId="2" applyNumberFormat="1" applyFont="1" applyFill="1" applyBorder="1"/>
    <xf numFmtId="0" fontId="4" fillId="0" borderId="1" xfId="2" applyNumberFormat="1" applyFont="1" applyFill="1" applyBorder="1"/>
    <xf numFmtId="0" fontId="3" fillId="0" borderId="0" xfId="0" applyNumberFormat="1" applyFont="1"/>
    <xf numFmtId="0" fontId="12" fillId="0" borderId="3" xfId="0" applyNumberFormat="1" applyFont="1" applyBorder="1"/>
    <xf numFmtId="0" fontId="4" fillId="0" borderId="3" xfId="0" applyNumberFormat="1" applyFont="1" applyBorder="1"/>
    <xf numFmtId="0" fontId="13" fillId="0" borderId="1" xfId="0" applyNumberFormat="1" applyFont="1" applyBorder="1"/>
    <xf numFmtId="0" fontId="13" fillId="6" borderId="1" xfId="0" applyFont="1" applyFill="1" applyBorder="1"/>
    <xf numFmtId="0" fontId="13" fillId="0" borderId="2" xfId="0" applyNumberFormat="1" applyFont="1" applyBorder="1"/>
    <xf numFmtId="0" fontId="13" fillId="6" borderId="2" xfId="0" applyFont="1" applyFill="1" applyBorder="1"/>
    <xf numFmtId="0" fontId="13" fillId="3" borderId="2" xfId="0" applyFont="1" applyFill="1" applyBorder="1"/>
    <xf numFmtId="0" fontId="12" fillId="6" borderId="3" xfId="0" applyFont="1" applyFill="1" applyBorder="1"/>
    <xf numFmtId="0" fontId="12" fillId="0" borderId="1" xfId="0" applyNumberFormat="1" applyFont="1" applyBorder="1"/>
    <xf numFmtId="0" fontId="12" fillId="6" borderId="1" xfId="0" applyFont="1" applyFill="1" applyBorder="1"/>
    <xf numFmtId="0" fontId="14" fillId="3" borderId="1" xfId="0" applyFont="1" applyFill="1" applyBorder="1"/>
    <xf numFmtId="0" fontId="13" fillId="3" borderId="1" xfId="0" applyFont="1" applyFill="1" applyBorder="1"/>
    <xf numFmtId="0" fontId="14" fillId="0" borderId="0" xfId="0" applyNumberFormat="1" applyFont="1"/>
    <xf numFmtId="0" fontId="14" fillId="0" borderId="0" xfId="0" applyFont="1"/>
    <xf numFmtId="0" fontId="13" fillId="0" borderId="1" xfId="0" applyFont="1" applyFill="1" applyBorder="1"/>
    <xf numFmtId="0" fontId="12" fillId="0" borderId="0" xfId="0" applyFont="1" applyFill="1" applyBorder="1"/>
    <xf numFmtId="0" fontId="13" fillId="0" borderId="0" xfId="0" applyNumberFormat="1" applyFont="1" applyFill="1" applyBorder="1"/>
    <xf numFmtId="0" fontId="13" fillId="0" borderId="0" xfId="0" applyFont="1" applyFill="1" applyBorder="1"/>
    <xf numFmtId="0" fontId="14" fillId="0" borderId="1" xfId="0" applyFont="1" applyFill="1" applyBorder="1"/>
    <xf numFmtId="9" fontId="0" fillId="0" borderId="0" xfId="0" applyNumberFormat="1"/>
    <xf numFmtId="9" fontId="0" fillId="0" borderId="0" xfId="3" applyFont="1"/>
    <xf numFmtId="164" fontId="15" fillId="0" borderId="0" xfId="0" applyNumberFormat="1" applyFont="1"/>
    <xf numFmtId="0" fontId="16" fillId="0" borderId="0" xfId="0" applyFont="1"/>
    <xf numFmtId="0" fontId="16" fillId="0" borderId="1" xfId="0" applyFont="1" applyBorder="1"/>
    <xf numFmtId="164" fontId="16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1" xfId="0" applyNumberFormat="1" applyBorder="1"/>
    <xf numFmtId="0" fontId="0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9" xfId="2" applyNumberFormat="1" applyFont="1" applyBorder="1"/>
    <xf numFmtId="0" fontId="0" fillId="6" borderId="9" xfId="2" applyNumberFormat="1" applyFont="1" applyFill="1" applyBorder="1"/>
    <xf numFmtId="0" fontId="0" fillId="3" borderId="1" xfId="0" applyNumberFormat="1" applyFill="1" applyBorder="1"/>
    <xf numFmtId="0" fontId="0" fillId="3" borderId="2" xfId="0" applyNumberFormat="1" applyFill="1" applyBorder="1"/>
    <xf numFmtId="0" fontId="5" fillId="6" borderId="5" xfId="0" applyNumberFormat="1" applyFont="1" applyFill="1" applyBorder="1"/>
    <xf numFmtId="0" fontId="2" fillId="2" borderId="7" xfId="0" applyFont="1" applyFill="1" applyBorder="1"/>
    <xf numFmtId="0" fontId="2" fillId="2" borderId="8" xfId="0" applyNumberFormat="1" applyFont="1" applyFill="1" applyBorder="1"/>
    <xf numFmtId="0" fontId="0" fillId="0" borderId="0" xfId="0" applyNumberFormat="1" applyFont="1"/>
    <xf numFmtId="0" fontId="2" fillId="0" borderId="0" xfId="0" applyNumberFormat="1" applyFont="1"/>
    <xf numFmtId="0" fontId="2" fillId="0" borderId="0" xfId="0" applyFont="1" applyFill="1" applyBorder="1"/>
    <xf numFmtId="0" fontId="2" fillId="0" borderId="0" xfId="0" applyNumberFormat="1" applyFont="1" applyFill="1" applyBorder="1"/>
    <xf numFmtId="0" fontId="0" fillId="0" borderId="0" xfId="0" applyNumberFormat="1" applyFont="1" applyFill="1"/>
    <xf numFmtId="0" fontId="2" fillId="0" borderId="0" xfId="0" applyNumberFormat="1" applyFont="1" applyFill="1"/>
    <xf numFmtId="0" fontId="0" fillId="0" borderId="0" xfId="0" applyFont="1" applyFill="1"/>
    <xf numFmtId="0" fontId="0" fillId="0" borderId="0" xfId="0" applyFill="1"/>
    <xf numFmtId="0" fontId="0" fillId="0" borderId="0" xfId="0" applyNumberFormat="1" applyFill="1"/>
    <xf numFmtId="0" fontId="5" fillId="0" borderId="0" xfId="0" applyNumberFormat="1" applyFont="1" applyFill="1"/>
    <xf numFmtId="0" fontId="2" fillId="2" borderId="14" xfId="0" applyFont="1" applyFill="1" applyBorder="1"/>
    <xf numFmtId="0" fontId="2" fillId="2" borderId="8" xfId="0" applyFont="1" applyFill="1" applyBorder="1"/>
    <xf numFmtId="0" fontId="1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64" fontId="3" fillId="0" borderId="0" xfId="0" applyNumberFormat="1" applyFont="1" applyFill="1" applyBorder="1"/>
    <xf numFmtId="0" fontId="3" fillId="2" borderId="15" xfId="0" applyFont="1" applyFill="1" applyBorder="1"/>
    <xf numFmtId="164" fontId="0" fillId="3" borderId="1" xfId="0" applyNumberFormat="1" applyFill="1" applyBorder="1"/>
    <xf numFmtId="164" fontId="2" fillId="3" borderId="1" xfId="0" applyNumberFormat="1" applyFont="1" applyFill="1" applyBorder="1"/>
    <xf numFmtId="0" fontId="0" fillId="5" borderId="1" xfId="0" applyFill="1" applyBorder="1"/>
    <xf numFmtId="0" fontId="0" fillId="4" borderId="1" xfId="0" applyFill="1" applyBorder="1"/>
    <xf numFmtId="164" fontId="0" fillId="5" borderId="1" xfId="0" applyNumberFormat="1" applyFill="1" applyBorder="1"/>
    <xf numFmtId="0" fontId="0" fillId="5" borderId="1" xfId="0" applyNumberFormat="1" applyFill="1" applyBorder="1"/>
    <xf numFmtId="164" fontId="2" fillId="5" borderId="1" xfId="0" applyNumberFormat="1" applyFont="1" applyFill="1" applyBorder="1"/>
    <xf numFmtId="164" fontId="0" fillId="4" borderId="1" xfId="0" applyNumberFormat="1" applyFill="1" applyBorder="1"/>
    <xf numFmtId="0" fontId="0" fillId="4" borderId="1" xfId="0" applyNumberFormat="1" applyFill="1" applyBorder="1"/>
    <xf numFmtId="164" fontId="2" fillId="4" borderId="1" xfId="0" applyNumberFormat="1" applyFont="1" applyFill="1" applyBorder="1"/>
    <xf numFmtId="0" fontId="8" fillId="0" borderId="0" xfId="0" applyFont="1"/>
    <xf numFmtId="0" fontId="4" fillId="0" borderId="0" xfId="0" applyFont="1"/>
    <xf numFmtId="164" fontId="4" fillId="0" borderId="0" xfId="0" applyNumberFormat="1" applyFont="1"/>
    <xf numFmtId="0" fontId="18" fillId="0" borderId="0" xfId="0" applyFont="1"/>
    <xf numFmtId="0" fontId="2" fillId="3" borderId="6" xfId="0" applyFont="1" applyFill="1" applyBorder="1"/>
    <xf numFmtId="0" fontId="0" fillId="3" borderId="8" xfId="0" applyFill="1" applyBorder="1"/>
    <xf numFmtId="0" fontId="2" fillId="4" borderId="6" xfId="0" applyFont="1" applyFill="1" applyBorder="1"/>
    <xf numFmtId="0" fontId="0" fillId="4" borderId="8" xfId="0" applyFill="1" applyBorder="1"/>
    <xf numFmtId="164" fontId="8" fillId="0" borderId="0" xfId="0" applyNumberFormat="1" applyFont="1"/>
    <xf numFmtId="164" fontId="0" fillId="0" borderId="0" xfId="0" applyNumberFormat="1" applyFont="1"/>
    <xf numFmtId="0" fontId="2" fillId="5" borderId="6" xfId="0" applyFont="1" applyFill="1" applyBorder="1"/>
    <xf numFmtId="0" fontId="0" fillId="5" borderId="8" xfId="0" applyFill="1" applyBorder="1"/>
    <xf numFmtId="0" fontId="2" fillId="2" borderId="6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9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19" fillId="0" borderId="3" xfId="0" applyFont="1" applyFill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9" fillId="0" borderId="9" xfId="0" applyFont="1" applyBorder="1" applyAlignment="1">
      <alignment horizontal="right"/>
    </xf>
    <xf numFmtId="0" fontId="3" fillId="0" borderId="0" xfId="0" applyFont="1" applyFill="1" applyBorder="1"/>
    <xf numFmtId="164" fontId="8" fillId="0" borderId="0" xfId="0" applyNumberFormat="1" applyFont="1" applyFill="1"/>
    <xf numFmtId="0" fontId="20" fillId="7" borderId="0" xfId="0" applyFont="1" applyFill="1"/>
    <xf numFmtId="0" fontId="15" fillId="7" borderId="0" xfId="0" applyFont="1" applyFill="1"/>
    <xf numFmtId="164" fontId="15" fillId="7" borderId="0" xfId="0" applyNumberFormat="1" applyFont="1" applyFill="1"/>
    <xf numFmtId="0" fontId="21" fillId="7" borderId="0" xfId="0" applyFont="1" applyFill="1"/>
    <xf numFmtId="0" fontId="15" fillId="3" borderId="1" xfId="0" applyNumberFormat="1" applyFont="1" applyFill="1" applyBorder="1" applyAlignment="1">
      <alignment horizontal="right" vertical="center" wrapText="1"/>
    </xf>
    <xf numFmtId="0" fontId="15" fillId="3" borderId="3" xfId="2" applyNumberFormat="1" applyFont="1" applyFill="1" applyBorder="1"/>
    <xf numFmtId="0" fontId="15" fillId="3" borderId="1" xfId="2" applyNumberFormat="1" applyFont="1" applyFill="1" applyBorder="1"/>
    <xf numFmtId="0" fontId="15" fillId="3" borderId="9" xfId="2" applyNumberFormat="1" applyFont="1" applyFill="1" applyBorder="1"/>
    <xf numFmtId="0" fontId="22" fillId="3" borderId="3" xfId="0" applyFont="1" applyFill="1" applyBorder="1"/>
    <xf numFmtId="0" fontId="22" fillId="3" borderId="1" xfId="0" applyFont="1" applyFill="1" applyBorder="1"/>
    <xf numFmtId="0" fontId="15" fillId="3" borderId="1" xfId="0" applyNumberFormat="1" applyFont="1" applyFill="1" applyBorder="1"/>
    <xf numFmtId="0" fontId="15" fillId="3" borderId="9" xfId="0" applyNumberFormat="1" applyFont="1" applyFill="1" applyBorder="1"/>
    <xf numFmtId="0" fontId="15" fillId="3" borderId="1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/>
    <xf numFmtId="0" fontId="13" fillId="0" borderId="2" xfId="0" applyFont="1" applyFill="1" applyBorder="1"/>
    <xf numFmtId="0" fontId="23" fillId="0" borderId="3" xfId="0" applyFont="1" applyFill="1" applyBorder="1"/>
    <xf numFmtId="0" fontId="23" fillId="0" borderId="1" xfId="0" applyFont="1" applyFill="1" applyBorder="1"/>
    <xf numFmtId="0" fontId="14" fillId="0" borderId="0" xfId="0" applyFont="1" applyFill="1"/>
    <xf numFmtId="0" fontId="24" fillId="3" borderId="1" xfId="0" applyNumberFormat="1" applyFont="1" applyFill="1" applyBorder="1" applyAlignment="1">
      <alignment horizontal="right" vertical="center" wrapText="1"/>
    </xf>
    <xf numFmtId="0" fontId="24" fillId="3" borderId="1" xfId="0" applyNumberFormat="1" applyFont="1" applyFill="1" applyBorder="1" applyAlignment="1">
      <alignment vertical="center" wrapText="1"/>
    </xf>
    <xf numFmtId="0" fontId="22" fillId="0" borderId="3" xfId="0" applyFont="1" applyFill="1" applyBorder="1"/>
    <xf numFmtId="0" fontId="22" fillId="0" borderId="1" xfId="0" applyFont="1" applyFill="1" applyBorder="1"/>
    <xf numFmtId="0" fontId="25" fillId="0" borderId="0" xfId="0" applyFont="1"/>
    <xf numFmtId="0" fontId="0" fillId="0" borderId="0" xfId="0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/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/>
    <xf numFmtId="0" fontId="24" fillId="3" borderId="2" xfId="0" applyNumberFormat="1" applyFont="1" applyFill="1" applyBorder="1"/>
    <xf numFmtId="0" fontId="10" fillId="2" borderId="1" xfId="0" applyFont="1" applyFill="1" applyBorder="1"/>
    <xf numFmtId="0" fontId="2" fillId="2" borderId="1" xfId="0" applyNumberFormat="1" applyFont="1" applyFill="1" applyBorder="1"/>
    <xf numFmtId="0" fontId="13" fillId="2" borderId="1" xfId="0" applyNumberFormat="1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5" fillId="2" borderId="4" xfId="0" applyFont="1" applyFill="1" applyBorder="1" applyAlignment="1">
      <alignment vertical="center" wrapText="1"/>
    </xf>
    <xf numFmtId="0" fontId="5" fillId="2" borderId="4" xfId="0" applyNumberFormat="1" applyFont="1" applyFill="1" applyBorder="1"/>
    <xf numFmtId="0" fontId="5" fillId="2" borderId="3" xfId="0" applyFont="1" applyFill="1" applyBorder="1"/>
    <xf numFmtId="0" fontId="2" fillId="2" borderId="0" xfId="0" applyFont="1" applyFill="1"/>
    <xf numFmtId="0" fontId="3" fillId="2" borderId="6" xfId="0" applyFont="1" applyFill="1" applyBorder="1"/>
    <xf numFmtId="164" fontId="0" fillId="2" borderId="8" xfId="0" applyNumberFormat="1" applyFill="1" applyBorder="1" applyAlignment="1">
      <alignment horizontal="center"/>
    </xf>
    <xf numFmtId="0" fontId="2" fillId="2" borderId="3" xfId="0" applyFont="1" applyFill="1" applyBorder="1"/>
    <xf numFmtId="164" fontId="2" fillId="2" borderId="3" xfId="0" applyNumberFormat="1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0" fillId="2" borderId="1" xfId="0" applyFill="1" applyBorder="1" applyAlignment="1">
      <alignment horizontal="right"/>
    </xf>
    <xf numFmtId="164" fontId="0" fillId="2" borderId="16" xfId="0" applyNumberFormat="1" applyFill="1" applyBorder="1"/>
    <xf numFmtId="0" fontId="0" fillId="2" borderId="3" xfId="0" applyFill="1" applyBorder="1"/>
    <xf numFmtId="164" fontId="0" fillId="2" borderId="3" xfId="0" applyNumberFormat="1" applyFill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2" fillId="2" borderId="11" xfId="0" applyNumberFormat="1" applyFont="1" applyFill="1" applyBorder="1" applyAlignment="1">
      <alignment horizontal="left"/>
    </xf>
    <xf numFmtId="0" fontId="12" fillId="2" borderId="12" xfId="0" applyNumberFormat="1" applyFont="1" applyFill="1" applyBorder="1" applyAlignment="1">
      <alignment horizontal="left"/>
    </xf>
    <xf numFmtId="0" fontId="12" fillId="2" borderId="13" xfId="0" applyNumberFormat="1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3" fillId="0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" xfId="0" applyBorder="1" applyAlignment="1">
      <alignment horizontal="right" vertical="center" wrapText="1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U50"/>
  <sheetViews>
    <sheetView topLeftCell="A7" workbookViewId="0">
      <selection activeCell="D24" sqref="D24"/>
    </sheetView>
  </sheetViews>
  <sheetFormatPr defaultRowHeight="15"/>
  <sheetData>
    <row r="4" spans="2:12">
      <c r="B4" s="154" t="s">
        <v>167</v>
      </c>
    </row>
    <row r="5" spans="2:12">
      <c r="B5" s="5"/>
      <c r="C5" s="194" t="s">
        <v>181</v>
      </c>
      <c r="D5" s="5"/>
      <c r="E5" s="5"/>
      <c r="F5" s="5"/>
      <c r="G5" s="5"/>
      <c r="H5" s="5"/>
      <c r="I5" s="5"/>
      <c r="J5" s="5"/>
      <c r="K5" s="5"/>
      <c r="L5" s="5"/>
    </row>
    <row r="6" spans="2:12">
      <c r="B6" s="5"/>
      <c r="C6" s="194" t="s">
        <v>171</v>
      </c>
      <c r="D6" s="5"/>
      <c r="E6" s="5"/>
      <c r="F6" s="5"/>
      <c r="G6" s="5"/>
      <c r="H6" s="5"/>
      <c r="I6" s="5"/>
      <c r="J6" s="5"/>
      <c r="K6" s="5"/>
      <c r="L6" s="5"/>
    </row>
    <row r="7" spans="2:12">
      <c r="B7" s="5"/>
      <c r="C7" s="195" t="s">
        <v>172</v>
      </c>
      <c r="D7" s="5"/>
      <c r="E7" s="5"/>
      <c r="F7" s="5"/>
      <c r="G7" s="5"/>
      <c r="H7" s="5"/>
      <c r="I7" s="5"/>
      <c r="J7" s="5"/>
      <c r="K7" s="5"/>
      <c r="L7" s="5"/>
    </row>
    <row r="8" spans="2:12">
      <c r="B8" s="5"/>
      <c r="C8" s="155" t="s">
        <v>173</v>
      </c>
      <c r="D8" s="5"/>
      <c r="E8" s="5"/>
      <c r="F8" s="5"/>
      <c r="G8" s="5"/>
      <c r="H8" s="5"/>
      <c r="I8" s="5"/>
      <c r="J8" s="5"/>
      <c r="K8" s="5"/>
      <c r="L8" s="5"/>
    </row>
    <row r="9" spans="2:12">
      <c r="B9" s="5"/>
      <c r="C9" s="155" t="s">
        <v>174</v>
      </c>
      <c r="D9" s="5"/>
      <c r="E9" s="5"/>
      <c r="F9" s="5"/>
      <c r="G9" s="5"/>
      <c r="H9" s="5"/>
      <c r="I9" s="5"/>
      <c r="J9" s="5"/>
      <c r="K9" s="5"/>
      <c r="L9" s="5"/>
    </row>
    <row r="10" spans="2:12">
      <c r="B10" s="5"/>
      <c r="C10" s="155" t="s">
        <v>175</v>
      </c>
      <c r="D10" s="5"/>
      <c r="E10" s="5"/>
      <c r="F10" s="5"/>
      <c r="G10" s="5"/>
      <c r="H10" s="5"/>
      <c r="I10" s="5"/>
      <c r="J10" s="5"/>
      <c r="K10" s="5"/>
      <c r="L10" s="5"/>
    </row>
    <row r="11" spans="2:12">
      <c r="B11" s="5"/>
      <c r="C11" s="155" t="s">
        <v>176</v>
      </c>
      <c r="D11" s="5"/>
      <c r="E11" s="5"/>
      <c r="F11" s="5"/>
      <c r="G11" s="5"/>
      <c r="H11" s="5"/>
      <c r="I11" s="5"/>
      <c r="J11" s="5"/>
      <c r="K11" s="5"/>
      <c r="L11" s="5"/>
    </row>
    <row r="12" spans="2:12">
      <c r="B12" s="5"/>
      <c r="C12" s="155" t="s">
        <v>177</v>
      </c>
      <c r="D12" s="5"/>
      <c r="E12" s="5"/>
      <c r="F12" s="5"/>
      <c r="G12" s="5"/>
      <c r="H12" s="5"/>
      <c r="I12" s="5"/>
      <c r="J12" s="5"/>
      <c r="K12" s="5"/>
      <c r="L12" s="5"/>
    </row>
    <row r="13" spans="2:12">
      <c r="B13" s="5"/>
      <c r="C13" s="194" t="s">
        <v>178</v>
      </c>
      <c r="D13" s="5"/>
      <c r="E13" s="5"/>
      <c r="F13" s="5"/>
      <c r="G13" s="5"/>
      <c r="H13" s="5"/>
      <c r="I13" s="5"/>
      <c r="J13" s="5"/>
      <c r="K13" s="5"/>
      <c r="L13" s="5"/>
    </row>
    <row r="14" spans="2:12">
      <c r="B14" s="5"/>
      <c r="C14" s="155" t="s">
        <v>179</v>
      </c>
      <c r="D14" s="5"/>
      <c r="E14" s="5"/>
      <c r="F14" s="5"/>
      <c r="G14" s="5"/>
      <c r="H14" s="5"/>
      <c r="I14" s="5"/>
      <c r="J14" s="5"/>
      <c r="K14" s="5"/>
      <c r="L14" s="5"/>
    </row>
    <row r="15" spans="2:12">
      <c r="B15" s="5"/>
      <c r="C15" s="155" t="s">
        <v>180</v>
      </c>
      <c r="D15" s="5"/>
      <c r="E15" s="5"/>
      <c r="F15" s="5"/>
      <c r="G15" s="5"/>
      <c r="H15" s="5"/>
      <c r="I15" s="5"/>
      <c r="J15" s="5"/>
      <c r="K15" s="5"/>
      <c r="L15" s="5"/>
    </row>
    <row r="16" spans="2:12">
      <c r="B16" s="5"/>
      <c r="C16" s="155"/>
      <c r="D16" s="5"/>
      <c r="E16" s="5"/>
      <c r="F16" s="5"/>
      <c r="G16" s="5"/>
      <c r="H16" s="5"/>
      <c r="I16" s="5"/>
      <c r="J16" s="5"/>
      <c r="K16" s="5"/>
      <c r="L16" s="5"/>
    </row>
    <row r="17" spans="2:21" ht="18.75">
      <c r="B17" s="5"/>
      <c r="C17" s="193" t="s">
        <v>182</v>
      </c>
      <c r="D17" s="196"/>
      <c r="E17" s="196"/>
      <c r="F17" s="196"/>
      <c r="G17" s="5"/>
      <c r="H17" s="5"/>
      <c r="I17" s="5"/>
      <c r="J17" s="5"/>
      <c r="K17" s="5"/>
      <c r="L17" s="5"/>
    </row>
    <row r="18" spans="2:21">
      <c r="B18" s="5"/>
      <c r="C18" s="155" t="s">
        <v>183</v>
      </c>
      <c r="D18" s="5"/>
      <c r="E18" s="5"/>
      <c r="F18" s="5"/>
      <c r="G18" s="5"/>
      <c r="H18" s="5"/>
      <c r="I18" s="5"/>
      <c r="J18" s="5"/>
      <c r="K18" s="5"/>
      <c r="L18" s="5"/>
    </row>
    <row r="19" spans="2:21">
      <c r="B19" s="5"/>
      <c r="C19" s="155" t="s">
        <v>184</v>
      </c>
      <c r="D19" s="5"/>
      <c r="E19" s="5"/>
      <c r="F19" s="5"/>
      <c r="G19" s="5"/>
      <c r="H19" s="5"/>
      <c r="I19" s="5"/>
      <c r="J19" s="5"/>
      <c r="K19" s="5"/>
      <c r="L19" s="5"/>
    </row>
    <row r="20" spans="2:21">
      <c r="B20" s="5"/>
      <c r="C20" s="155" t="s">
        <v>185</v>
      </c>
      <c r="D20" s="5"/>
      <c r="E20" s="5"/>
      <c r="F20" s="5"/>
      <c r="G20" s="5"/>
      <c r="H20" s="5"/>
      <c r="I20" s="5"/>
      <c r="J20" s="5"/>
      <c r="K20" s="5"/>
      <c r="L20" s="5"/>
    </row>
    <row r="21" spans="2:21">
      <c r="B21" s="5"/>
      <c r="C21" s="155" t="s">
        <v>186</v>
      </c>
      <c r="D21" s="5"/>
      <c r="E21" s="5"/>
      <c r="F21" s="5"/>
      <c r="G21" s="5"/>
      <c r="H21" s="5"/>
      <c r="I21" s="5"/>
      <c r="J21" s="5"/>
      <c r="K21" s="5"/>
      <c r="L21" s="5"/>
    </row>
    <row r="22" spans="2:21">
      <c r="B22" s="5"/>
      <c r="C22" s="155"/>
      <c r="D22" s="5"/>
      <c r="E22" s="5"/>
      <c r="F22" s="5"/>
      <c r="G22" s="5"/>
      <c r="H22" s="5"/>
      <c r="I22" s="5"/>
      <c r="J22" s="5"/>
      <c r="K22" s="5"/>
      <c r="L22" s="5"/>
    </row>
    <row r="23" spans="2:21">
      <c r="B23" s="5"/>
      <c r="C23" s="155"/>
      <c r="D23" s="5"/>
      <c r="E23" s="5"/>
      <c r="F23" s="5"/>
      <c r="G23" s="5"/>
      <c r="H23" s="5"/>
      <c r="I23" s="5"/>
      <c r="J23" s="5"/>
      <c r="K23" s="5"/>
      <c r="L23" s="5"/>
    </row>
    <row r="24" spans="2:21">
      <c r="B24" s="5"/>
      <c r="C24" s="155"/>
      <c r="D24" s="5"/>
      <c r="E24" s="5"/>
      <c r="F24" s="5"/>
      <c r="G24" s="5"/>
      <c r="H24" s="5"/>
      <c r="I24" s="5"/>
      <c r="J24" s="5"/>
      <c r="K24" s="5"/>
      <c r="L24" s="5"/>
    </row>
    <row r="25" spans="2:21">
      <c r="B25" s="5"/>
      <c r="C25" s="155"/>
      <c r="D25" s="5"/>
      <c r="E25" s="5"/>
      <c r="F25" s="5"/>
      <c r="G25" s="5"/>
      <c r="H25" s="5"/>
      <c r="I25" s="5"/>
      <c r="J25" s="5"/>
      <c r="K25" s="5"/>
      <c r="L25" s="5"/>
    </row>
    <row r="26" spans="2:21">
      <c r="B26" s="156"/>
      <c r="C26" s="157"/>
      <c r="D26" s="157"/>
      <c r="E26" s="157"/>
      <c r="F26" s="157"/>
      <c r="G26" s="157"/>
      <c r="H26" s="157"/>
      <c r="I26" s="157"/>
      <c r="J26" s="158"/>
      <c r="K26" s="158"/>
      <c r="L26" s="158"/>
      <c r="M26" s="3"/>
      <c r="N26" s="3"/>
      <c r="O26" s="3"/>
      <c r="P26" s="3"/>
      <c r="Q26" s="3"/>
      <c r="R26" s="3"/>
      <c r="S26" s="3"/>
      <c r="T26" s="3"/>
      <c r="U26" s="3"/>
    </row>
    <row r="27" spans="2:21"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1"/>
      <c r="N27" s="161"/>
      <c r="O27" s="161"/>
      <c r="P27" s="161"/>
      <c r="Q27" s="161"/>
      <c r="R27" s="162"/>
      <c r="S27" s="162"/>
      <c r="T27" s="162"/>
      <c r="U27" s="162"/>
    </row>
    <row r="28" spans="2:21">
      <c r="B28" s="160"/>
      <c r="C28" s="163"/>
      <c r="D28" s="160"/>
      <c r="E28" s="160"/>
      <c r="F28" s="160"/>
      <c r="G28" s="160"/>
      <c r="H28" s="160"/>
      <c r="I28" s="160"/>
      <c r="J28" s="160"/>
      <c r="K28" s="160"/>
      <c r="L28" s="160"/>
      <c r="M28" s="161"/>
      <c r="N28" s="161"/>
      <c r="O28" s="161"/>
      <c r="P28" s="161"/>
      <c r="Q28" s="161"/>
      <c r="R28" s="162"/>
      <c r="S28" s="162"/>
      <c r="T28" s="162"/>
      <c r="U28" s="162"/>
    </row>
    <row r="29" spans="2:21">
      <c r="B29" s="164"/>
      <c r="C29" s="165"/>
      <c r="D29" s="164"/>
      <c r="E29" s="164"/>
      <c r="F29" s="164"/>
      <c r="G29" s="164"/>
      <c r="H29" s="164"/>
      <c r="I29" s="164"/>
      <c r="J29" s="164"/>
      <c r="K29" s="164"/>
      <c r="L29" s="164"/>
      <c r="M29" s="162"/>
      <c r="N29" s="162"/>
      <c r="O29" s="162"/>
      <c r="P29" s="162"/>
      <c r="Q29" s="162"/>
      <c r="R29" s="162"/>
      <c r="S29" s="162"/>
      <c r="T29" s="162"/>
      <c r="U29" s="162"/>
    </row>
    <row r="30" spans="2:21">
      <c r="B30" s="166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2"/>
      <c r="N30" s="162"/>
      <c r="O30" s="162"/>
      <c r="P30" s="162"/>
      <c r="Q30" s="162"/>
      <c r="R30" s="162"/>
      <c r="S30" s="162"/>
      <c r="T30" s="162"/>
      <c r="U30" s="162"/>
    </row>
    <row r="31" spans="2:21">
      <c r="B31" s="164"/>
      <c r="C31" s="163"/>
      <c r="D31" s="160"/>
      <c r="E31" s="160"/>
      <c r="F31" s="160"/>
      <c r="G31" s="160"/>
      <c r="H31" s="160"/>
      <c r="I31" s="160"/>
      <c r="J31" s="160"/>
      <c r="K31" s="160"/>
      <c r="L31" s="160"/>
      <c r="M31" s="161"/>
      <c r="N31" s="162"/>
      <c r="O31" s="162"/>
      <c r="P31" s="162"/>
      <c r="Q31" s="162"/>
      <c r="R31" s="162"/>
      <c r="S31" s="162"/>
      <c r="T31" s="162"/>
      <c r="U31" s="162"/>
    </row>
    <row r="32" spans="2:21">
      <c r="B32" s="162"/>
      <c r="C32" s="163"/>
      <c r="D32" s="160"/>
      <c r="E32" s="160"/>
      <c r="F32" s="160"/>
      <c r="G32" s="160"/>
      <c r="H32" s="160"/>
      <c r="I32" s="160"/>
      <c r="J32" s="160"/>
      <c r="K32" s="160"/>
      <c r="L32" s="160"/>
      <c r="M32" s="161"/>
      <c r="N32" s="162"/>
      <c r="O32" s="162"/>
      <c r="P32" s="162"/>
      <c r="Q32" s="162"/>
      <c r="R32" s="162"/>
      <c r="S32" s="162"/>
      <c r="T32" s="162"/>
      <c r="U32" s="162"/>
    </row>
    <row r="33" spans="2:21">
      <c r="B33" s="162"/>
      <c r="C33" s="165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</row>
    <row r="34" spans="2:21">
      <c r="B34" s="166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</row>
    <row r="35" spans="2:21">
      <c r="B35" s="162"/>
      <c r="C35" s="165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</row>
    <row r="36" spans="2:21">
      <c r="B36" s="162"/>
      <c r="C36" s="165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</row>
    <row r="37" spans="2:21">
      <c r="B37" s="167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</row>
    <row r="38" spans="2:21">
      <c r="B38" s="162"/>
      <c r="C38" s="165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</row>
    <row r="39" spans="2:21">
      <c r="B39" s="162"/>
      <c r="C39" s="165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</row>
    <row r="40" spans="2:21">
      <c r="B40" s="162"/>
      <c r="C40" s="165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</row>
    <row r="41" spans="2:21">
      <c r="B41" s="162"/>
      <c r="C41" s="165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</row>
    <row r="42" spans="2:21">
      <c r="B42" s="167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</row>
    <row r="43" spans="2:21"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</row>
    <row r="44" spans="2:21"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</row>
    <row r="45" spans="2:21"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</row>
    <row r="46" spans="2:21">
      <c r="B46" s="167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</row>
    <row r="47" spans="2:21"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</row>
    <row r="48" spans="2:21"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</row>
    <row r="49" spans="2:21">
      <c r="B49" s="167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</row>
    <row r="50" spans="2:2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</row>
  </sheetData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1"/>
  <sheetViews>
    <sheetView tabSelected="1" view="pageLayout" topLeftCell="A2" zoomScaleNormal="100" workbookViewId="0">
      <selection activeCell="B15" sqref="B15"/>
    </sheetView>
  </sheetViews>
  <sheetFormatPr defaultRowHeight="15.75"/>
  <cols>
    <col min="1" max="1" width="2.140625" customWidth="1"/>
    <col min="2" max="2" width="39.28515625" customWidth="1"/>
    <col min="3" max="3" width="1.28515625" customWidth="1"/>
    <col min="4" max="4" width="8.140625" style="26" customWidth="1"/>
    <col min="5" max="5" width="7.28515625" style="26" customWidth="1"/>
    <col min="6" max="6" width="7.85546875" style="26" customWidth="1"/>
    <col min="7" max="7" width="7.28515625" style="26" customWidth="1"/>
    <col min="8" max="8" width="8.28515625" style="26" customWidth="1"/>
    <col min="9" max="9" width="7.85546875" style="26" customWidth="1"/>
    <col min="10" max="11" width="8.85546875" style="26" customWidth="1"/>
    <col min="12" max="12" width="13" style="27" customWidth="1"/>
  </cols>
  <sheetData>
    <row r="2" spans="2:12" ht="16.5" thickBot="1"/>
    <row r="3" spans="2:12" s="1" customFormat="1" thickBot="1">
      <c r="B3" s="91" t="s">
        <v>100</v>
      </c>
      <c r="C3" s="79"/>
      <c r="D3" s="80">
        <f>D16</f>
        <v>0</v>
      </c>
      <c r="E3" s="81"/>
      <c r="F3" s="81"/>
      <c r="G3" s="81"/>
      <c r="H3" s="81"/>
      <c r="I3" s="81"/>
      <c r="J3" s="81"/>
      <c r="K3" s="81"/>
      <c r="L3" s="82"/>
    </row>
    <row r="4" spans="2:12" s="87" customFormat="1" ht="15">
      <c r="B4" s="83"/>
      <c r="C4" s="83"/>
      <c r="D4" s="84"/>
      <c r="E4" s="85"/>
      <c r="F4" s="85"/>
      <c r="G4" s="85"/>
      <c r="H4" s="85"/>
      <c r="I4" s="85"/>
      <c r="J4" s="85"/>
      <c r="K4" s="85"/>
      <c r="L4" s="86"/>
    </row>
    <row r="5" spans="2:12" ht="18.75">
      <c r="B5" s="197" t="s">
        <v>155</v>
      </c>
      <c r="C5" s="197"/>
      <c r="D5" s="197"/>
      <c r="E5" s="197"/>
      <c r="F5" s="197"/>
    </row>
    <row r="6" spans="2:12">
      <c r="B6" s="3"/>
      <c r="C6" s="3"/>
    </row>
    <row r="7" spans="2:12" s="10" customFormat="1">
      <c r="B7" s="70" t="s">
        <v>83</v>
      </c>
      <c r="C7" s="71"/>
      <c r="D7" s="150" t="s">
        <v>169</v>
      </c>
    </row>
    <row r="8" spans="2:12" s="10" customFormat="1">
      <c r="B8" s="70" t="s">
        <v>77</v>
      </c>
      <c r="C8" s="71"/>
      <c r="D8" s="151"/>
    </row>
    <row r="9" spans="2:12" s="10" customFormat="1">
      <c r="B9" s="72" t="s">
        <v>78</v>
      </c>
      <c r="C9" s="71"/>
      <c r="D9" s="151"/>
    </row>
    <row r="10" spans="2:12" s="10" customFormat="1">
      <c r="B10" s="72" t="s">
        <v>79</v>
      </c>
      <c r="C10" s="71"/>
      <c r="D10" s="151"/>
    </row>
    <row r="11" spans="2:12" s="10" customFormat="1" ht="45">
      <c r="B11" s="69" t="s">
        <v>168</v>
      </c>
      <c r="C11" s="71"/>
      <c r="D11" s="134"/>
    </row>
    <row r="12" spans="2:12" s="1" customFormat="1" ht="15">
      <c r="B12" s="73" t="s">
        <v>80</v>
      </c>
      <c r="C12" s="12"/>
      <c r="D12" s="134"/>
    </row>
    <row r="13" spans="2:12" s="1" customFormat="1" ht="15">
      <c r="B13" s="69" t="s">
        <v>81</v>
      </c>
      <c r="C13" s="12"/>
      <c r="D13" s="134"/>
    </row>
    <row r="14" spans="2:12" s="1" customFormat="1" ht="15">
      <c r="B14" s="69" t="s">
        <v>82</v>
      </c>
      <c r="C14" s="12"/>
      <c r="D14" s="134"/>
    </row>
    <row r="15" spans="2:12" s="1" customFormat="1" ht="15">
      <c r="B15" s="214" t="s">
        <v>187</v>
      </c>
      <c r="C15" s="12"/>
      <c r="D15" s="134"/>
    </row>
    <row r="16" spans="2:12" s="9" customFormat="1">
      <c r="B16" s="168" t="s">
        <v>37</v>
      </c>
      <c r="C16" s="168"/>
      <c r="D16" s="169">
        <f>SUM(D8:D15)</f>
        <v>0</v>
      </c>
    </row>
    <row r="18" spans="2:11">
      <c r="B18" s="143"/>
    </row>
    <row r="19" spans="2:11">
      <c r="B19" s="144"/>
      <c r="C19" s="144"/>
      <c r="D19" s="144"/>
      <c r="E19" s="144"/>
      <c r="F19" s="144"/>
      <c r="G19" s="144"/>
      <c r="H19" s="144"/>
      <c r="I19" s="144"/>
      <c r="J19" s="144"/>
      <c r="K19" s="144"/>
    </row>
    <row r="20" spans="2:11">
      <c r="B20" s="145"/>
      <c r="C20" s="145"/>
      <c r="D20" s="145"/>
      <c r="E20" s="145"/>
      <c r="F20" s="145"/>
      <c r="G20" s="145"/>
      <c r="H20" s="145"/>
      <c r="I20" s="145"/>
      <c r="J20" s="145"/>
      <c r="K20" s="145"/>
    </row>
    <row r="21" spans="2:11">
      <c r="B21" s="145"/>
      <c r="C21" s="145"/>
      <c r="D21" s="145"/>
      <c r="E21" s="145"/>
      <c r="F21" s="145"/>
      <c r="G21" s="145"/>
      <c r="H21" s="145"/>
      <c r="I21" s="145"/>
      <c r="J21" s="145"/>
      <c r="K21" s="145"/>
    </row>
  </sheetData>
  <mergeCells count="1">
    <mergeCell ref="B5:F5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2"/>
  <sheetViews>
    <sheetView view="pageLayout" topLeftCell="A4" zoomScaleNormal="100" workbookViewId="0">
      <selection activeCell="B23" sqref="B23"/>
    </sheetView>
  </sheetViews>
  <sheetFormatPr defaultRowHeight="15.75"/>
  <cols>
    <col min="1" max="1" width="4.140625" customWidth="1"/>
    <col min="2" max="2" width="36.85546875" customWidth="1"/>
    <col min="3" max="3" width="9.28515625" style="26" customWidth="1"/>
    <col min="4" max="4" width="1" style="26" customWidth="1"/>
    <col min="5" max="5" width="13.28515625" style="26" customWidth="1"/>
    <col min="6" max="7" width="7.7109375" style="26" customWidth="1"/>
    <col min="8" max="8" width="8.7109375" style="26" customWidth="1"/>
    <col min="9" max="9" width="7.7109375" style="26" customWidth="1"/>
    <col min="10" max="10" width="7.28515625" style="26" customWidth="1"/>
    <col min="11" max="11" width="8.140625" style="26" customWidth="1"/>
    <col min="12" max="12" width="8.28515625" style="26" customWidth="1"/>
    <col min="13" max="13" width="10.140625" style="27" bestFit="1" customWidth="1"/>
  </cols>
  <sheetData>
    <row r="2" spans="2:13" ht="16.5" thickBot="1"/>
    <row r="3" spans="2:13" ht="16.5" thickBot="1">
      <c r="B3" s="91" t="s">
        <v>101</v>
      </c>
      <c r="C3" s="80">
        <f>'stap 6 mijn overzicht'!C4</f>
        <v>0</v>
      </c>
    </row>
    <row r="4" spans="2:13" s="88" customFormat="1"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</row>
    <row r="5" spans="2:13" ht="18.75">
      <c r="B5" s="7" t="s">
        <v>156</v>
      </c>
    </row>
    <row r="6" spans="2:13" s="4" customFormat="1"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2:13" s="13" customFormat="1" ht="16.5" thickBot="1">
      <c r="B7" s="16" t="s">
        <v>15</v>
      </c>
      <c r="C7" s="30" t="s">
        <v>55</v>
      </c>
      <c r="D7" s="31"/>
      <c r="E7" s="170" t="s">
        <v>104</v>
      </c>
    </row>
    <row r="8" spans="2:13" s="14" customFormat="1" ht="15">
      <c r="B8" s="124" t="s">
        <v>152</v>
      </c>
      <c r="C8" s="32">
        <v>270</v>
      </c>
      <c r="D8" s="33"/>
      <c r="E8" s="135"/>
    </row>
    <row r="9" spans="2:13" s="14" customFormat="1" ht="15">
      <c r="B9" s="125" t="s">
        <v>8</v>
      </c>
      <c r="C9" s="34">
        <v>30</v>
      </c>
      <c r="D9" s="35"/>
      <c r="E9" s="136"/>
    </row>
    <row r="10" spans="2:13" s="14" customFormat="1" ht="15">
      <c r="B10" s="126" t="s">
        <v>9</v>
      </c>
      <c r="C10" s="37">
        <v>10</v>
      </c>
      <c r="D10" s="35"/>
      <c r="E10" s="136"/>
    </row>
    <row r="11" spans="2:13" s="14" customFormat="1" ht="15">
      <c r="B11" s="126" t="s">
        <v>10</v>
      </c>
      <c r="C11" s="37">
        <v>7</v>
      </c>
      <c r="D11" s="35"/>
      <c r="E11" s="136"/>
    </row>
    <row r="12" spans="2:13" s="14" customFormat="1" ht="15">
      <c r="B12" s="125" t="s">
        <v>11</v>
      </c>
      <c r="C12" s="34">
        <v>7</v>
      </c>
      <c r="D12" s="35"/>
      <c r="E12" s="136"/>
    </row>
    <row r="13" spans="2:13" s="14" customFormat="1" ht="15">
      <c r="B13" s="126" t="s">
        <v>12</v>
      </c>
      <c r="C13" s="37"/>
      <c r="D13" s="35"/>
      <c r="E13" s="136"/>
    </row>
    <row r="14" spans="2:13" s="14" customFormat="1" ht="15">
      <c r="B14" s="125" t="s">
        <v>13</v>
      </c>
      <c r="C14" s="34">
        <v>6</v>
      </c>
      <c r="D14" s="35"/>
      <c r="E14" s="136"/>
    </row>
    <row r="15" spans="2:13" s="14" customFormat="1" ht="15">
      <c r="B15" s="125" t="s">
        <v>14</v>
      </c>
      <c r="C15" s="34">
        <v>5</v>
      </c>
      <c r="D15" s="35"/>
      <c r="E15" s="136"/>
    </row>
    <row r="16" spans="2:13" s="14" customFormat="1" ht="15">
      <c r="B16" s="126" t="s">
        <v>21</v>
      </c>
      <c r="C16" s="37">
        <v>20</v>
      </c>
      <c r="D16" s="35"/>
      <c r="E16" s="136"/>
    </row>
    <row r="17" spans="2:13" s="14" customFormat="1" ht="15">
      <c r="B17" s="125" t="s">
        <v>39</v>
      </c>
      <c r="C17" s="34">
        <v>20</v>
      </c>
      <c r="D17" s="35"/>
      <c r="E17" s="136"/>
    </row>
    <row r="18" spans="2:13" s="14" customFormat="1" ht="15">
      <c r="B18" s="125" t="s">
        <v>19</v>
      </c>
      <c r="C18" s="34">
        <v>5</v>
      </c>
      <c r="D18" s="35"/>
      <c r="E18" s="136"/>
    </row>
    <row r="19" spans="2:13" s="14" customFormat="1" ht="15">
      <c r="B19" s="127" t="s">
        <v>56</v>
      </c>
      <c r="C19" s="74"/>
      <c r="D19" s="75"/>
      <c r="E19" s="137"/>
    </row>
    <row r="20" spans="2:13" s="14" customFormat="1" ht="15">
      <c r="B20" s="125" t="s">
        <v>84</v>
      </c>
      <c r="C20" s="34"/>
      <c r="D20" s="35"/>
      <c r="E20" s="36"/>
    </row>
    <row r="21" spans="2:13" s="4" customFormat="1">
      <c r="B21" s="171" t="s">
        <v>37</v>
      </c>
      <c r="C21" s="172">
        <f>SUM(C8:C19)</f>
        <v>380</v>
      </c>
      <c r="D21" s="172"/>
      <c r="E21" s="172">
        <f>SUM(E8:E19)</f>
        <v>0</v>
      </c>
    </row>
    <row r="22" spans="2:13" s="4" customFormat="1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175"/>
  <sheetViews>
    <sheetView zoomScaleNormal="100" workbookViewId="0">
      <selection activeCell="H112" sqref="H112"/>
    </sheetView>
  </sheetViews>
  <sheetFormatPr defaultRowHeight="15"/>
  <cols>
    <col min="1" max="1" width="1.28515625" customWidth="1"/>
    <col min="2" max="2" width="4.28515625" style="26" customWidth="1"/>
    <col min="3" max="3" width="1.7109375" customWidth="1"/>
    <col min="4" max="4" width="8.85546875" customWidth="1"/>
    <col min="5" max="5" width="4.7109375" customWidth="1"/>
    <col min="6" max="6" width="8.140625" customWidth="1"/>
    <col min="7" max="7" width="6.140625" customWidth="1"/>
    <col min="8" max="8" width="7.7109375" customWidth="1"/>
    <col min="9" max="9" width="5" customWidth="1"/>
    <col min="10" max="10" width="7.7109375" customWidth="1"/>
    <col min="11" max="11" width="5.7109375" customWidth="1"/>
    <col min="13" max="13" width="5.7109375" customWidth="1"/>
    <col min="15" max="15" width="5" customWidth="1"/>
    <col min="17" max="17" width="5.85546875" customWidth="1"/>
    <col min="19" max="19" width="5.7109375" customWidth="1"/>
    <col min="20" max="20" width="7.28515625" customWidth="1"/>
  </cols>
  <sheetData>
    <row r="1" spans="2:20" ht="15.75" thickBot="1"/>
    <row r="2" spans="2:20" ht="15.75" thickBot="1">
      <c r="D2" s="119" t="s">
        <v>102</v>
      </c>
      <c r="E2" s="79"/>
      <c r="F2" s="79"/>
      <c r="G2" s="92"/>
      <c r="H2" s="92">
        <f>'stap 6 mijn overzicht'!C4</f>
        <v>0</v>
      </c>
    </row>
    <row r="4" spans="2:20" ht="18.75">
      <c r="B4" s="38" t="s">
        <v>157</v>
      </c>
      <c r="C4" s="7"/>
    </row>
    <row r="5" spans="2:20" ht="15.75" thickBot="1"/>
    <row r="6" spans="2:20" ht="15.75" thickBot="1">
      <c r="D6" s="204" t="s">
        <v>89</v>
      </c>
      <c r="E6" s="205"/>
      <c r="F6" s="205"/>
      <c r="G6" s="205"/>
      <c r="H6" s="205"/>
      <c r="I6" s="206"/>
      <c r="J6" s="207" t="s">
        <v>90</v>
      </c>
      <c r="K6" s="205"/>
      <c r="L6" s="205"/>
      <c r="M6" s="205"/>
      <c r="N6" s="205"/>
      <c r="O6" s="205"/>
      <c r="P6" s="205"/>
      <c r="Q6" s="205"/>
      <c r="R6" s="205"/>
      <c r="S6" s="205"/>
      <c r="T6" s="208"/>
    </row>
    <row r="7" spans="2:20">
      <c r="D7" s="211" t="s">
        <v>85</v>
      </c>
      <c r="E7" s="212"/>
      <c r="F7" s="212"/>
      <c r="G7" s="212"/>
      <c r="H7" s="212"/>
      <c r="I7" s="213"/>
      <c r="J7" s="211" t="s">
        <v>91</v>
      </c>
      <c r="K7" s="212"/>
      <c r="L7" s="212"/>
      <c r="M7" s="212"/>
      <c r="N7" s="212"/>
      <c r="O7" s="212"/>
      <c r="P7" s="212"/>
      <c r="Q7" s="212"/>
      <c r="R7" s="212"/>
      <c r="S7" s="212"/>
      <c r="T7" s="213"/>
    </row>
    <row r="8" spans="2:20">
      <c r="D8" s="198" t="s">
        <v>86</v>
      </c>
      <c r="E8" s="199"/>
      <c r="F8" s="199"/>
      <c r="G8" s="199"/>
      <c r="H8" s="199"/>
      <c r="I8" s="200"/>
      <c r="J8" s="198" t="s">
        <v>92</v>
      </c>
      <c r="K8" s="199"/>
      <c r="L8" s="199"/>
      <c r="M8" s="199"/>
      <c r="N8" s="199"/>
      <c r="O8" s="199"/>
      <c r="P8" s="199"/>
      <c r="Q8" s="199"/>
      <c r="R8" s="199"/>
      <c r="S8" s="199"/>
      <c r="T8" s="200"/>
    </row>
    <row r="9" spans="2:20">
      <c r="D9" s="198" t="s">
        <v>87</v>
      </c>
      <c r="E9" s="199"/>
      <c r="F9" s="199"/>
      <c r="G9" s="199"/>
      <c r="H9" s="199"/>
      <c r="I9" s="200"/>
      <c r="J9" s="198" t="s">
        <v>93</v>
      </c>
      <c r="K9" s="199"/>
      <c r="L9" s="199"/>
      <c r="M9" s="199"/>
      <c r="N9" s="199"/>
      <c r="O9" s="199"/>
      <c r="P9" s="199"/>
      <c r="Q9" s="199"/>
      <c r="R9" s="199"/>
      <c r="S9" s="199"/>
      <c r="T9" s="200"/>
    </row>
    <row r="10" spans="2:20">
      <c r="D10" s="65" t="s">
        <v>88</v>
      </c>
      <c r="E10" s="65"/>
      <c r="F10" s="65"/>
      <c r="G10" s="65"/>
      <c r="H10" s="65"/>
      <c r="I10" s="65"/>
      <c r="J10" s="198" t="s">
        <v>94</v>
      </c>
      <c r="K10" s="199"/>
      <c r="L10" s="199"/>
      <c r="M10" s="199"/>
      <c r="N10" s="199"/>
      <c r="O10" s="199"/>
      <c r="P10" s="199"/>
      <c r="Q10" s="199"/>
      <c r="R10" s="199"/>
      <c r="S10" s="199"/>
      <c r="T10" s="200"/>
    </row>
    <row r="11" spans="2:20">
      <c r="D11" s="198" t="s">
        <v>95</v>
      </c>
      <c r="E11" s="199"/>
      <c r="F11" s="199"/>
      <c r="G11" s="199"/>
      <c r="H11" s="199"/>
      <c r="I11" s="200"/>
      <c r="J11" s="198" t="s">
        <v>154</v>
      </c>
      <c r="K11" s="199"/>
      <c r="L11" s="199"/>
      <c r="M11" s="199"/>
      <c r="N11" s="199"/>
      <c r="O11" s="199"/>
      <c r="P11" s="199"/>
      <c r="Q11" s="199"/>
      <c r="R11" s="199"/>
      <c r="S11" s="199"/>
      <c r="T11" s="200"/>
    </row>
    <row r="13" spans="2:20">
      <c r="D13" s="198" t="s">
        <v>96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200"/>
    </row>
    <row r="15" spans="2:20">
      <c r="B15" s="41"/>
      <c r="C15" s="42"/>
      <c r="D15" s="210" t="s">
        <v>170</v>
      </c>
      <c r="E15" s="210"/>
      <c r="F15" s="209" t="s">
        <v>0</v>
      </c>
      <c r="G15" s="209"/>
      <c r="H15" s="209" t="s">
        <v>1</v>
      </c>
      <c r="I15" s="209"/>
      <c r="J15" s="209" t="s">
        <v>2</v>
      </c>
      <c r="K15" s="209"/>
      <c r="L15" s="209" t="s">
        <v>3</v>
      </c>
      <c r="M15" s="209"/>
      <c r="N15" s="209" t="s">
        <v>4</v>
      </c>
      <c r="O15" s="209"/>
      <c r="P15" s="209" t="s">
        <v>5</v>
      </c>
      <c r="Q15" s="209"/>
      <c r="R15" s="209" t="s">
        <v>6</v>
      </c>
      <c r="S15" s="209"/>
      <c r="T15" s="148" t="s">
        <v>44</v>
      </c>
    </row>
    <row r="16" spans="2:20" ht="15.75" thickBot="1">
      <c r="B16" s="43"/>
      <c r="C16" s="44"/>
      <c r="D16" s="45" t="s">
        <v>16</v>
      </c>
      <c r="E16" s="45" t="s">
        <v>17</v>
      </c>
      <c r="F16" s="146" t="s">
        <v>16</v>
      </c>
      <c r="G16" s="146" t="s">
        <v>17</v>
      </c>
      <c r="H16" s="146" t="s">
        <v>16</v>
      </c>
      <c r="I16" s="146" t="s">
        <v>17</v>
      </c>
      <c r="J16" s="146" t="s">
        <v>16</v>
      </c>
      <c r="K16" s="146" t="s">
        <v>17</v>
      </c>
      <c r="L16" s="146" t="s">
        <v>16</v>
      </c>
      <c r="M16" s="146" t="s">
        <v>17</v>
      </c>
      <c r="N16" s="146" t="s">
        <v>16</v>
      </c>
      <c r="O16" s="146" t="s">
        <v>17</v>
      </c>
      <c r="P16" s="146" t="s">
        <v>16</v>
      </c>
      <c r="Q16" s="146" t="s">
        <v>17</v>
      </c>
      <c r="R16" s="146" t="s">
        <v>16</v>
      </c>
      <c r="S16" s="146" t="s">
        <v>17</v>
      </c>
      <c r="T16" s="146"/>
    </row>
    <row r="17" spans="2:20">
      <c r="B17" s="40" t="s">
        <v>45</v>
      </c>
      <c r="C17" s="46"/>
      <c r="D17" s="138"/>
      <c r="E17" s="138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47"/>
    </row>
    <row r="18" spans="2:20">
      <c r="B18" s="47">
        <v>7</v>
      </c>
      <c r="C18" s="48"/>
      <c r="D18" s="139"/>
      <c r="E18" s="139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48"/>
    </row>
    <row r="19" spans="2:20">
      <c r="B19" s="47">
        <v>8</v>
      </c>
      <c r="C19" s="48"/>
      <c r="D19" s="139"/>
      <c r="E19" s="139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48"/>
    </row>
    <row r="20" spans="2:20">
      <c r="B20" s="47">
        <v>9</v>
      </c>
      <c r="C20" s="48"/>
      <c r="D20" s="139"/>
      <c r="E20" s="139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48"/>
    </row>
    <row r="21" spans="2:20">
      <c r="B21" s="47">
        <v>10</v>
      </c>
      <c r="C21" s="48"/>
      <c r="D21" s="139"/>
      <c r="E21" s="139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48"/>
    </row>
    <row r="22" spans="2:20">
      <c r="B22" s="47">
        <v>11</v>
      </c>
      <c r="C22" s="48"/>
      <c r="D22" s="139"/>
      <c r="E22" s="139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48"/>
    </row>
    <row r="23" spans="2:20">
      <c r="B23" s="47">
        <v>12</v>
      </c>
      <c r="C23" s="48"/>
      <c r="D23" s="139"/>
      <c r="E23" s="139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48"/>
    </row>
    <row r="24" spans="2:20">
      <c r="B24" s="47">
        <v>13</v>
      </c>
      <c r="C24" s="48"/>
      <c r="D24" s="139"/>
      <c r="E24" s="139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48"/>
    </row>
    <row r="25" spans="2:20">
      <c r="B25" s="47">
        <v>14</v>
      </c>
      <c r="C25" s="48"/>
      <c r="D25" s="139"/>
      <c r="E25" s="139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48"/>
    </row>
    <row r="26" spans="2:20">
      <c r="B26" s="47">
        <v>15</v>
      </c>
      <c r="C26" s="48"/>
      <c r="D26" s="139"/>
      <c r="E26" s="139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48"/>
    </row>
    <row r="27" spans="2:20">
      <c r="B27" s="47">
        <v>16</v>
      </c>
      <c r="C27" s="48"/>
      <c r="D27" s="139"/>
      <c r="E27" s="139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48"/>
    </row>
    <row r="28" spans="2:20">
      <c r="B28" s="47">
        <v>17</v>
      </c>
      <c r="C28" s="48"/>
      <c r="D28" s="139"/>
      <c r="E28" s="139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48"/>
    </row>
    <row r="29" spans="2:20">
      <c r="B29" s="47">
        <v>18</v>
      </c>
      <c r="C29" s="48"/>
      <c r="D29" s="139"/>
      <c r="E29" s="139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48"/>
    </row>
    <row r="30" spans="2:20">
      <c r="B30" s="47">
        <v>19</v>
      </c>
      <c r="C30" s="48"/>
      <c r="D30" s="139"/>
      <c r="E30" s="139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48"/>
    </row>
    <row r="31" spans="2:20">
      <c r="B31" s="47">
        <v>20</v>
      </c>
      <c r="C31" s="48"/>
      <c r="D31" s="139"/>
      <c r="E31" s="139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48"/>
    </row>
    <row r="32" spans="2:20">
      <c r="B32" s="47">
        <v>21</v>
      </c>
      <c r="C32" s="48"/>
      <c r="D32" s="139"/>
      <c r="E32" s="139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48"/>
    </row>
    <row r="33" spans="2:20">
      <c r="B33" s="47">
        <v>22</v>
      </c>
      <c r="C33" s="48"/>
      <c r="D33" s="139"/>
      <c r="E33" s="139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48"/>
    </row>
    <row r="34" spans="2:20">
      <c r="B34" s="47">
        <v>23</v>
      </c>
      <c r="C34" s="48"/>
      <c r="D34" s="139"/>
      <c r="E34" s="139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48"/>
    </row>
    <row r="35" spans="2:20">
      <c r="B35" s="47">
        <v>7</v>
      </c>
      <c r="C35" s="48"/>
      <c r="D35" s="139"/>
      <c r="E35" s="139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48"/>
    </row>
    <row r="36" spans="2:20">
      <c r="B36" s="47"/>
      <c r="C36" s="48"/>
      <c r="D36" s="139"/>
      <c r="E36" s="139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48"/>
    </row>
    <row r="37" spans="2:20">
      <c r="B37" s="47"/>
      <c r="C37" s="48"/>
      <c r="D37" s="139"/>
      <c r="E37" s="139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48"/>
    </row>
    <row r="38" spans="2:20">
      <c r="B38" s="47"/>
      <c r="C38" s="48"/>
      <c r="D38" s="139"/>
      <c r="E38" s="139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48"/>
    </row>
    <row r="39" spans="2:20">
      <c r="B39" s="40" t="s">
        <v>46</v>
      </c>
      <c r="C39" s="48"/>
      <c r="D39" s="139"/>
      <c r="E39" s="139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48"/>
    </row>
    <row r="40" spans="2:20">
      <c r="B40" s="47">
        <v>7</v>
      </c>
      <c r="C40" s="48"/>
      <c r="D40" s="139"/>
      <c r="E40" s="139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48"/>
    </row>
    <row r="41" spans="2:20">
      <c r="B41" s="47">
        <v>8</v>
      </c>
      <c r="C41" s="48"/>
      <c r="D41" s="139"/>
      <c r="E41" s="139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48"/>
    </row>
    <row r="42" spans="2:20">
      <c r="B42" s="47">
        <v>9</v>
      </c>
      <c r="C42" s="48"/>
      <c r="D42" s="139"/>
      <c r="E42" s="139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48"/>
    </row>
    <row r="43" spans="2:20">
      <c r="B43" s="47">
        <v>10</v>
      </c>
      <c r="C43" s="48"/>
      <c r="D43" s="139"/>
      <c r="E43" s="139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48"/>
    </row>
    <row r="44" spans="2:20">
      <c r="B44" s="47">
        <v>11</v>
      </c>
      <c r="C44" s="48"/>
      <c r="D44" s="139"/>
      <c r="E44" s="139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48"/>
    </row>
    <row r="45" spans="2:20">
      <c r="B45" s="47">
        <v>12</v>
      </c>
      <c r="C45" s="48"/>
      <c r="D45" s="139"/>
      <c r="E45" s="139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48"/>
    </row>
    <row r="46" spans="2:20">
      <c r="B46" s="47">
        <v>13</v>
      </c>
      <c r="C46" s="48"/>
      <c r="D46" s="139"/>
      <c r="E46" s="139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48"/>
    </row>
    <row r="47" spans="2:20">
      <c r="B47" s="47">
        <v>14</v>
      </c>
      <c r="C47" s="48"/>
      <c r="D47" s="139"/>
      <c r="E47" s="139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48"/>
    </row>
    <row r="48" spans="2:20">
      <c r="B48" s="47">
        <v>15</v>
      </c>
      <c r="C48" s="48"/>
      <c r="D48" s="139"/>
      <c r="E48" s="139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48"/>
    </row>
    <row r="49" spans="2:20">
      <c r="B49" s="47">
        <v>16</v>
      </c>
      <c r="C49" s="48"/>
      <c r="D49" s="139"/>
      <c r="E49" s="139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48"/>
    </row>
    <row r="50" spans="2:20">
      <c r="B50" s="47">
        <v>17</v>
      </c>
      <c r="C50" s="48"/>
      <c r="D50" s="139"/>
      <c r="E50" s="139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48"/>
    </row>
    <row r="51" spans="2:20">
      <c r="B51" s="47">
        <v>18</v>
      </c>
      <c r="C51" s="48"/>
      <c r="D51" s="139"/>
      <c r="E51" s="139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48"/>
    </row>
    <row r="52" spans="2:20">
      <c r="B52" s="47">
        <v>19</v>
      </c>
      <c r="C52" s="48"/>
      <c r="D52" s="139"/>
      <c r="E52" s="139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48"/>
    </row>
    <row r="53" spans="2:20">
      <c r="B53" s="47">
        <v>20</v>
      </c>
      <c r="C53" s="48"/>
      <c r="D53" s="139"/>
      <c r="E53" s="139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48"/>
    </row>
    <row r="54" spans="2:20">
      <c r="B54" s="47">
        <v>21</v>
      </c>
      <c r="C54" s="48"/>
      <c r="D54" s="139"/>
      <c r="E54" s="139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48"/>
    </row>
    <row r="55" spans="2:20">
      <c r="B55" s="47">
        <v>22</v>
      </c>
      <c r="C55" s="48"/>
      <c r="D55" s="139"/>
      <c r="E55" s="139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48"/>
    </row>
    <row r="56" spans="2:20">
      <c r="B56" s="47">
        <v>23</v>
      </c>
      <c r="C56" s="48"/>
      <c r="D56" s="139"/>
      <c r="E56" s="139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48"/>
    </row>
    <row r="57" spans="2:20">
      <c r="B57" s="47">
        <v>7</v>
      </c>
      <c r="C57" s="48"/>
      <c r="D57" s="139"/>
      <c r="E57" s="139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48"/>
    </row>
    <row r="58" spans="2:20">
      <c r="B58" s="47"/>
      <c r="C58" s="48"/>
      <c r="D58" s="139"/>
      <c r="E58" s="139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48"/>
    </row>
    <row r="59" spans="2:20">
      <c r="B59" s="39" t="s">
        <v>47</v>
      </c>
      <c r="C59" s="48"/>
      <c r="D59" s="139"/>
      <c r="E59" s="139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48"/>
    </row>
    <row r="60" spans="2:20">
      <c r="B60" s="47">
        <v>7</v>
      </c>
      <c r="C60" s="48"/>
      <c r="D60" s="139"/>
      <c r="E60" s="139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48"/>
    </row>
    <row r="61" spans="2:20">
      <c r="B61" s="47">
        <v>8</v>
      </c>
      <c r="C61" s="48"/>
      <c r="D61" s="139"/>
      <c r="E61" s="139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48"/>
    </row>
    <row r="62" spans="2:20">
      <c r="B62" s="47">
        <v>9</v>
      </c>
      <c r="C62" s="48"/>
      <c r="D62" s="139"/>
      <c r="E62" s="139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48"/>
    </row>
    <row r="63" spans="2:20">
      <c r="B63" s="47">
        <v>10</v>
      </c>
      <c r="C63" s="48"/>
      <c r="D63" s="139"/>
      <c r="E63" s="139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48"/>
    </row>
    <row r="64" spans="2:20">
      <c r="B64" s="47">
        <v>11</v>
      </c>
      <c r="C64" s="48"/>
      <c r="D64" s="139"/>
      <c r="E64" s="139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48"/>
    </row>
    <row r="65" spans="2:20">
      <c r="B65" s="47">
        <v>12</v>
      </c>
      <c r="C65" s="48"/>
      <c r="D65" s="139"/>
      <c r="E65" s="139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48"/>
    </row>
    <row r="66" spans="2:20">
      <c r="B66" s="47">
        <v>13</v>
      </c>
      <c r="C66" s="48"/>
      <c r="D66" s="139"/>
      <c r="E66" s="139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48"/>
    </row>
    <row r="67" spans="2:20">
      <c r="B67" s="47">
        <v>14</v>
      </c>
      <c r="C67" s="48"/>
      <c r="D67" s="139"/>
      <c r="E67" s="139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48"/>
    </row>
    <row r="68" spans="2:20">
      <c r="B68" s="47">
        <v>15</v>
      </c>
      <c r="C68" s="48"/>
      <c r="D68" s="139"/>
      <c r="E68" s="139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48"/>
    </row>
    <row r="69" spans="2:20">
      <c r="B69" s="47">
        <v>16</v>
      </c>
      <c r="C69" s="48"/>
      <c r="D69" s="139"/>
      <c r="E69" s="139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48"/>
    </row>
    <row r="70" spans="2:20">
      <c r="B70" s="47">
        <v>17</v>
      </c>
      <c r="C70" s="48"/>
      <c r="D70" s="139"/>
      <c r="E70" s="139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48"/>
    </row>
    <row r="71" spans="2:20">
      <c r="B71" s="47">
        <v>18</v>
      </c>
      <c r="C71" s="48"/>
      <c r="D71" s="139"/>
      <c r="E71" s="139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48"/>
    </row>
    <row r="72" spans="2:20">
      <c r="B72" s="47">
        <v>19</v>
      </c>
      <c r="C72" s="48"/>
      <c r="D72" s="139"/>
      <c r="E72" s="139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48"/>
    </row>
    <row r="73" spans="2:20">
      <c r="B73" s="47">
        <v>20</v>
      </c>
      <c r="C73" s="48"/>
      <c r="D73" s="139"/>
      <c r="E73" s="139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48"/>
    </row>
    <row r="74" spans="2:20">
      <c r="B74" s="47">
        <v>21</v>
      </c>
      <c r="C74" s="48"/>
      <c r="D74" s="139"/>
      <c r="E74" s="139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48"/>
    </row>
    <row r="75" spans="2:20">
      <c r="B75" s="47">
        <v>22</v>
      </c>
      <c r="C75" s="48"/>
      <c r="D75" s="139"/>
      <c r="E75" s="139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48"/>
    </row>
    <row r="76" spans="2:20">
      <c r="B76" s="47">
        <v>23</v>
      </c>
      <c r="C76" s="48"/>
      <c r="D76" s="139"/>
      <c r="E76" s="139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48"/>
    </row>
    <row r="77" spans="2:20">
      <c r="B77" s="47">
        <v>7</v>
      </c>
      <c r="C77" s="48"/>
      <c r="D77" s="139"/>
      <c r="E77" s="139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48"/>
    </row>
    <row r="78" spans="2:20">
      <c r="B78" s="47"/>
      <c r="C78" s="48"/>
      <c r="D78" s="139"/>
      <c r="E78" s="139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48"/>
    </row>
    <row r="79" spans="2:20">
      <c r="B79" s="39" t="s">
        <v>48</v>
      </c>
      <c r="C79" s="48"/>
      <c r="D79" s="139"/>
      <c r="E79" s="139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48"/>
    </row>
    <row r="80" spans="2:20">
      <c r="B80" s="47">
        <v>7</v>
      </c>
      <c r="C80" s="48"/>
      <c r="D80" s="139"/>
      <c r="E80" s="139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48"/>
    </row>
    <row r="81" spans="2:20">
      <c r="B81" s="47">
        <v>8</v>
      </c>
      <c r="C81" s="48"/>
      <c r="D81" s="139"/>
      <c r="E81" s="139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48"/>
    </row>
    <row r="82" spans="2:20">
      <c r="B82" s="47">
        <v>9</v>
      </c>
      <c r="C82" s="48"/>
      <c r="D82" s="139"/>
      <c r="E82" s="139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48"/>
    </row>
    <row r="83" spans="2:20">
      <c r="B83" s="47">
        <v>10</v>
      </c>
      <c r="C83" s="48"/>
      <c r="D83" s="139"/>
      <c r="E83" s="139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48"/>
    </row>
    <row r="84" spans="2:20">
      <c r="B84" s="47">
        <v>11</v>
      </c>
      <c r="C84" s="48"/>
      <c r="D84" s="139"/>
      <c r="E84" s="139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48"/>
    </row>
    <row r="85" spans="2:20">
      <c r="B85" s="47">
        <v>12</v>
      </c>
      <c r="C85" s="48"/>
      <c r="D85" s="139"/>
      <c r="E85" s="139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48"/>
    </row>
    <row r="86" spans="2:20">
      <c r="B86" s="47">
        <v>13</v>
      </c>
      <c r="C86" s="48"/>
      <c r="D86" s="139"/>
      <c r="E86" s="139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48"/>
    </row>
    <row r="87" spans="2:20">
      <c r="B87" s="47">
        <v>14</v>
      </c>
      <c r="C87" s="48"/>
      <c r="D87" s="139"/>
      <c r="E87" s="139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48"/>
    </row>
    <row r="88" spans="2:20">
      <c r="B88" s="47">
        <v>15</v>
      </c>
      <c r="C88" s="48"/>
      <c r="D88" s="139"/>
      <c r="E88" s="139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48"/>
    </row>
    <row r="89" spans="2:20">
      <c r="B89" s="47">
        <v>16</v>
      </c>
      <c r="C89" s="48"/>
      <c r="D89" s="139"/>
      <c r="E89" s="139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48"/>
    </row>
    <row r="90" spans="2:20">
      <c r="B90" s="47">
        <v>17</v>
      </c>
      <c r="C90" s="48"/>
      <c r="D90" s="139"/>
      <c r="E90" s="139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48"/>
    </row>
    <row r="91" spans="2:20">
      <c r="B91" s="47">
        <v>18</v>
      </c>
      <c r="C91" s="48"/>
      <c r="D91" s="139"/>
      <c r="E91" s="139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48"/>
    </row>
    <row r="92" spans="2:20">
      <c r="B92" s="47">
        <v>19</v>
      </c>
      <c r="C92" s="48"/>
      <c r="D92" s="139"/>
      <c r="E92" s="139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48"/>
    </row>
    <row r="93" spans="2:20">
      <c r="B93" s="47">
        <v>20</v>
      </c>
      <c r="C93" s="48"/>
      <c r="D93" s="139"/>
      <c r="E93" s="139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48"/>
    </row>
    <row r="94" spans="2:20">
      <c r="B94" s="47">
        <v>21</v>
      </c>
      <c r="C94" s="48"/>
      <c r="D94" s="139"/>
      <c r="E94" s="139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48"/>
    </row>
    <row r="95" spans="2:20">
      <c r="B95" s="47">
        <v>22</v>
      </c>
      <c r="C95" s="48"/>
      <c r="D95" s="139"/>
      <c r="E95" s="139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48"/>
    </row>
    <row r="96" spans="2:20">
      <c r="B96" s="47">
        <v>23</v>
      </c>
      <c r="C96" s="48"/>
      <c r="D96" s="139"/>
      <c r="E96" s="139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48"/>
    </row>
    <row r="97" spans="2:20">
      <c r="B97" s="47">
        <v>7</v>
      </c>
      <c r="C97" s="48"/>
      <c r="D97" s="139"/>
      <c r="E97" s="139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48"/>
    </row>
    <row r="98" spans="2:20">
      <c r="B98" s="47"/>
      <c r="C98" s="48"/>
      <c r="D98" s="139"/>
      <c r="E98" s="139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48"/>
    </row>
    <row r="99" spans="2:20">
      <c r="B99" s="39" t="s">
        <v>49</v>
      </c>
      <c r="C99" s="48"/>
      <c r="D99" s="139"/>
      <c r="E99" s="139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48"/>
    </row>
    <row r="100" spans="2:20">
      <c r="B100" s="47">
        <v>7</v>
      </c>
      <c r="C100" s="48"/>
      <c r="D100" s="139"/>
      <c r="E100" s="139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48"/>
    </row>
    <row r="101" spans="2:20">
      <c r="B101" s="47">
        <v>8</v>
      </c>
      <c r="C101" s="48"/>
      <c r="D101" s="139"/>
      <c r="E101" s="139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48"/>
    </row>
    <row r="102" spans="2:20">
      <c r="B102" s="47">
        <v>9</v>
      </c>
      <c r="C102" s="48"/>
      <c r="D102" s="139"/>
      <c r="E102" s="139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48"/>
    </row>
    <row r="103" spans="2:20">
      <c r="B103" s="47">
        <v>10</v>
      </c>
      <c r="C103" s="48"/>
      <c r="D103" s="139"/>
      <c r="E103" s="139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48"/>
    </row>
    <row r="104" spans="2:20">
      <c r="B104" s="47">
        <v>11</v>
      </c>
      <c r="C104" s="48"/>
      <c r="D104" s="139"/>
      <c r="E104" s="139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48"/>
    </row>
    <row r="105" spans="2:20">
      <c r="B105" s="47">
        <v>12</v>
      </c>
      <c r="C105" s="48"/>
      <c r="D105" s="139"/>
      <c r="E105" s="139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48"/>
    </row>
    <row r="106" spans="2:20">
      <c r="B106" s="47">
        <v>13</v>
      </c>
      <c r="C106" s="48"/>
      <c r="D106" s="139"/>
      <c r="E106" s="139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48"/>
    </row>
    <row r="107" spans="2:20">
      <c r="B107" s="47">
        <v>14</v>
      </c>
      <c r="C107" s="48"/>
      <c r="D107" s="139"/>
      <c r="E107" s="139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48"/>
    </row>
    <row r="108" spans="2:20">
      <c r="B108" s="47">
        <v>15</v>
      </c>
      <c r="C108" s="48"/>
      <c r="D108" s="139"/>
      <c r="E108" s="139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48"/>
    </row>
    <row r="109" spans="2:20">
      <c r="B109" s="47">
        <v>16</v>
      </c>
      <c r="C109" s="48"/>
      <c r="D109" s="139"/>
      <c r="E109" s="139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48"/>
    </row>
    <row r="110" spans="2:20">
      <c r="B110" s="47">
        <v>17</v>
      </c>
      <c r="C110" s="48"/>
      <c r="D110" s="139"/>
      <c r="E110" s="139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48"/>
    </row>
    <row r="111" spans="2:20">
      <c r="B111" s="47">
        <v>18</v>
      </c>
      <c r="C111" s="48"/>
      <c r="D111" s="139"/>
      <c r="E111" s="139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48"/>
    </row>
    <row r="112" spans="2:20">
      <c r="B112" s="47">
        <v>19</v>
      </c>
      <c r="C112" s="48"/>
      <c r="D112" s="139"/>
      <c r="E112" s="139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48"/>
    </row>
    <row r="113" spans="2:20">
      <c r="B113" s="47">
        <v>20</v>
      </c>
      <c r="C113" s="48"/>
      <c r="D113" s="139"/>
      <c r="E113" s="139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48"/>
    </row>
    <row r="114" spans="2:20">
      <c r="B114" s="47">
        <v>21</v>
      </c>
      <c r="C114" s="48"/>
      <c r="D114" s="139"/>
      <c r="E114" s="139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48"/>
    </row>
    <row r="115" spans="2:20">
      <c r="B115" s="47">
        <v>22</v>
      </c>
      <c r="C115" s="48"/>
      <c r="D115" s="139"/>
      <c r="E115" s="139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48"/>
    </row>
    <row r="116" spans="2:20">
      <c r="B116" s="47">
        <v>23</v>
      </c>
      <c r="C116" s="48"/>
      <c r="D116" s="139"/>
      <c r="E116" s="139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48"/>
    </row>
    <row r="117" spans="2:20">
      <c r="B117" s="47">
        <v>7</v>
      </c>
      <c r="C117" s="48"/>
      <c r="D117" s="139"/>
      <c r="E117" s="139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48"/>
    </row>
    <row r="118" spans="2:20">
      <c r="B118" s="47"/>
      <c r="C118" s="48"/>
      <c r="D118" s="139"/>
      <c r="E118" s="139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48"/>
    </row>
    <row r="119" spans="2:20">
      <c r="B119" s="39" t="s">
        <v>50</v>
      </c>
      <c r="C119" s="48"/>
      <c r="D119" s="139"/>
      <c r="E119" s="139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48"/>
    </row>
    <row r="120" spans="2:20">
      <c r="B120" s="47">
        <v>7</v>
      </c>
      <c r="C120" s="48"/>
      <c r="D120" s="139"/>
      <c r="E120" s="139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48"/>
    </row>
    <row r="121" spans="2:20">
      <c r="B121" s="47">
        <v>8</v>
      </c>
      <c r="C121" s="48"/>
      <c r="D121" s="139"/>
      <c r="E121" s="139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48"/>
    </row>
    <row r="122" spans="2:20">
      <c r="B122" s="47">
        <v>9</v>
      </c>
      <c r="C122" s="48"/>
      <c r="D122" s="139"/>
      <c r="E122" s="139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48"/>
    </row>
    <row r="123" spans="2:20">
      <c r="B123" s="47">
        <v>10</v>
      </c>
      <c r="C123" s="48"/>
      <c r="D123" s="139"/>
      <c r="E123" s="139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48"/>
    </row>
    <row r="124" spans="2:20">
      <c r="B124" s="47">
        <v>11</v>
      </c>
      <c r="C124" s="48"/>
      <c r="D124" s="139"/>
      <c r="E124" s="139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48"/>
    </row>
    <row r="125" spans="2:20">
      <c r="B125" s="47">
        <v>12</v>
      </c>
      <c r="C125" s="48"/>
      <c r="D125" s="139"/>
      <c r="E125" s="139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48"/>
    </row>
    <row r="126" spans="2:20">
      <c r="B126" s="47">
        <v>13</v>
      </c>
      <c r="C126" s="48"/>
      <c r="D126" s="139"/>
      <c r="E126" s="139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48"/>
    </row>
    <row r="127" spans="2:20">
      <c r="B127" s="47">
        <v>14</v>
      </c>
      <c r="C127" s="48"/>
      <c r="D127" s="139"/>
      <c r="E127" s="139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48"/>
    </row>
    <row r="128" spans="2:20">
      <c r="B128" s="47">
        <v>15</v>
      </c>
      <c r="C128" s="48"/>
      <c r="D128" s="139"/>
      <c r="E128" s="139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48"/>
    </row>
    <row r="129" spans="2:20">
      <c r="B129" s="47">
        <v>16</v>
      </c>
      <c r="C129" s="48"/>
      <c r="D129" s="139"/>
      <c r="E129" s="139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48"/>
    </row>
    <row r="130" spans="2:20">
      <c r="B130" s="47">
        <v>17</v>
      </c>
      <c r="C130" s="48"/>
      <c r="D130" s="139"/>
      <c r="E130" s="139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48"/>
    </row>
    <row r="131" spans="2:20">
      <c r="B131" s="47">
        <v>18</v>
      </c>
      <c r="C131" s="48"/>
      <c r="D131" s="139"/>
      <c r="E131" s="139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48"/>
    </row>
    <row r="132" spans="2:20">
      <c r="B132" s="47">
        <v>19</v>
      </c>
      <c r="C132" s="48"/>
      <c r="D132" s="139"/>
      <c r="E132" s="139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48"/>
    </row>
    <row r="133" spans="2:20">
      <c r="B133" s="47">
        <v>20</v>
      </c>
      <c r="C133" s="48"/>
      <c r="D133" s="139"/>
      <c r="E133" s="139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48"/>
    </row>
    <row r="134" spans="2:20">
      <c r="B134" s="47">
        <v>21</v>
      </c>
      <c r="C134" s="48"/>
      <c r="D134" s="139"/>
      <c r="E134" s="139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48"/>
    </row>
    <row r="135" spans="2:20">
      <c r="B135" s="47">
        <v>22</v>
      </c>
      <c r="C135" s="48"/>
      <c r="D135" s="139"/>
      <c r="E135" s="139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48"/>
    </row>
    <row r="136" spans="2:20">
      <c r="B136" s="47">
        <v>23</v>
      </c>
      <c r="C136" s="48"/>
      <c r="D136" s="139"/>
      <c r="E136" s="139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48"/>
    </row>
    <row r="137" spans="2:20">
      <c r="B137" s="47">
        <v>7</v>
      </c>
      <c r="C137" s="48"/>
      <c r="D137" s="139"/>
      <c r="E137" s="139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48"/>
    </row>
    <row r="138" spans="2:20">
      <c r="B138" s="47"/>
      <c r="C138" s="48"/>
      <c r="D138" s="139"/>
      <c r="E138" s="139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48"/>
    </row>
    <row r="139" spans="2:20">
      <c r="B139" s="39" t="s">
        <v>51</v>
      </c>
      <c r="C139" s="48"/>
      <c r="D139" s="139"/>
      <c r="E139" s="139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48"/>
    </row>
    <row r="140" spans="2:20">
      <c r="B140" s="47">
        <v>7</v>
      </c>
      <c r="C140" s="48"/>
      <c r="D140" s="139"/>
      <c r="E140" s="139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48"/>
    </row>
    <row r="141" spans="2:20">
      <c r="B141" s="47">
        <v>8</v>
      </c>
      <c r="C141" s="48"/>
      <c r="D141" s="139"/>
      <c r="E141" s="139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48"/>
    </row>
    <row r="142" spans="2:20">
      <c r="B142" s="47">
        <v>9</v>
      </c>
      <c r="C142" s="48"/>
      <c r="D142" s="139"/>
      <c r="E142" s="139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48"/>
    </row>
    <row r="143" spans="2:20">
      <c r="B143" s="47">
        <v>10</v>
      </c>
      <c r="C143" s="48"/>
      <c r="D143" s="139"/>
      <c r="E143" s="139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48"/>
    </row>
    <row r="144" spans="2:20">
      <c r="B144" s="47">
        <v>11</v>
      </c>
      <c r="C144" s="48"/>
      <c r="D144" s="139"/>
      <c r="E144" s="139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48"/>
    </row>
    <row r="145" spans="2:20">
      <c r="B145" s="47">
        <v>12</v>
      </c>
      <c r="C145" s="48"/>
      <c r="D145" s="139"/>
      <c r="E145" s="139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48"/>
    </row>
    <row r="146" spans="2:20">
      <c r="B146" s="47">
        <v>13</v>
      </c>
      <c r="C146" s="48"/>
      <c r="D146" s="139"/>
      <c r="E146" s="139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48"/>
    </row>
    <row r="147" spans="2:20">
      <c r="B147" s="47">
        <v>14</v>
      </c>
      <c r="C147" s="48"/>
      <c r="D147" s="139"/>
      <c r="E147" s="139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48"/>
    </row>
    <row r="148" spans="2:20">
      <c r="B148" s="47">
        <v>15</v>
      </c>
      <c r="C148" s="48"/>
      <c r="D148" s="139"/>
      <c r="E148" s="139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48"/>
    </row>
    <row r="149" spans="2:20">
      <c r="B149" s="47">
        <v>16</v>
      </c>
      <c r="C149" s="48"/>
      <c r="D149" s="139"/>
      <c r="E149" s="139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48"/>
    </row>
    <row r="150" spans="2:20">
      <c r="B150" s="47">
        <v>17</v>
      </c>
      <c r="C150" s="48"/>
      <c r="D150" s="139"/>
      <c r="E150" s="139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48"/>
    </row>
    <row r="151" spans="2:20">
      <c r="B151" s="47">
        <v>18</v>
      </c>
      <c r="C151" s="48"/>
      <c r="D151" s="139"/>
      <c r="E151" s="139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48"/>
    </row>
    <row r="152" spans="2:20">
      <c r="B152" s="47">
        <v>19</v>
      </c>
      <c r="C152" s="48"/>
      <c r="D152" s="139"/>
      <c r="E152" s="139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48"/>
    </row>
    <row r="153" spans="2:20">
      <c r="B153" s="47">
        <v>20</v>
      </c>
      <c r="C153" s="48"/>
      <c r="D153" s="139"/>
      <c r="E153" s="139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48"/>
    </row>
    <row r="154" spans="2:20">
      <c r="B154" s="47">
        <v>21</v>
      </c>
      <c r="C154" s="48"/>
      <c r="D154" s="139"/>
      <c r="E154" s="139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48"/>
    </row>
    <row r="155" spans="2:20">
      <c r="B155" s="47">
        <v>22</v>
      </c>
      <c r="C155" s="48"/>
      <c r="D155" s="139"/>
      <c r="E155" s="139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48"/>
    </row>
    <row r="156" spans="2:20">
      <c r="B156" s="47">
        <v>23</v>
      </c>
      <c r="C156" s="48"/>
      <c r="D156" s="139"/>
      <c r="E156" s="139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48"/>
    </row>
    <row r="157" spans="2:20">
      <c r="B157" s="47">
        <v>7</v>
      </c>
      <c r="C157" s="48"/>
      <c r="D157" s="139"/>
      <c r="E157" s="139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48"/>
    </row>
    <row r="158" spans="2:20">
      <c r="B158" s="47"/>
      <c r="C158" s="48"/>
      <c r="D158" s="49"/>
      <c r="E158" s="49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3"/>
    </row>
    <row r="159" spans="2:20">
      <c r="B159" s="47"/>
      <c r="C159" s="48"/>
      <c r="D159" s="49"/>
      <c r="E159" s="49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3"/>
    </row>
    <row r="160" spans="2:20">
      <c r="B160" s="173" t="s">
        <v>37</v>
      </c>
      <c r="C160" s="174"/>
      <c r="D160" s="175"/>
      <c r="E160" s="175">
        <f>SUM(E17:E159)</f>
        <v>0</v>
      </c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>
        <f>SUM(T17:T159)</f>
        <v>0</v>
      </c>
    </row>
    <row r="161" spans="2:20">
      <c r="B161" s="55"/>
      <c r="C161" s="54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</row>
    <row r="162" spans="2:20">
      <c r="B162" s="55"/>
      <c r="C162" s="54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</row>
    <row r="163" spans="2:20">
      <c r="B163" s="55"/>
      <c r="C163" s="54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</row>
    <row r="164" spans="2:20">
      <c r="B164" s="41" t="s">
        <v>40</v>
      </c>
      <c r="C164" s="53"/>
      <c r="D164" s="53"/>
      <c r="E164" s="50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</row>
    <row r="165" spans="2:20" s="9" customFormat="1" ht="15.75">
      <c r="B165" s="201" t="s">
        <v>7</v>
      </c>
      <c r="C165" s="202"/>
      <c r="D165" s="203"/>
      <c r="E165" s="176">
        <f>E160*4.33</f>
        <v>0</v>
      </c>
      <c r="F165" s="176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5">
        <f>(T160*4.33)/2</f>
        <v>0</v>
      </c>
    </row>
    <row r="166" spans="2:20" s="13" customFormat="1" ht="15.75">
      <c r="D166" s="52"/>
      <c r="E166" s="52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</row>
    <row r="167" spans="2:20" s="9" customFormat="1" ht="15.75">
      <c r="D167" s="52"/>
      <c r="E167" s="52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</row>
    <row r="168" spans="2:20">
      <c r="B168" s="51"/>
      <c r="C168" s="52"/>
      <c r="D168" s="52"/>
      <c r="E168" s="52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</row>
    <row r="169" spans="2:20">
      <c r="B169" s="51"/>
      <c r="C169" s="52"/>
      <c r="D169" s="52"/>
      <c r="E169" s="52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</row>
    <row r="170" spans="2:20" s="9" customFormat="1" ht="15.75">
      <c r="B170" s="51"/>
      <c r="C170" s="52"/>
      <c r="D170" s="52"/>
      <c r="E170" s="52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</row>
    <row r="171" spans="2:20">
      <c r="B171" s="51"/>
      <c r="C171" s="52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</row>
    <row r="175" spans="2:20">
      <c r="B175" s="51"/>
      <c r="C175" s="52"/>
    </row>
  </sheetData>
  <mergeCells count="21">
    <mergeCell ref="D6:I6"/>
    <mergeCell ref="J6:T6"/>
    <mergeCell ref="P15:Q15"/>
    <mergeCell ref="R15:S15"/>
    <mergeCell ref="D15:E15"/>
    <mergeCell ref="F15:G15"/>
    <mergeCell ref="H15:I15"/>
    <mergeCell ref="J15:K15"/>
    <mergeCell ref="L15:M15"/>
    <mergeCell ref="N15:O15"/>
    <mergeCell ref="J7:T7"/>
    <mergeCell ref="J8:T8"/>
    <mergeCell ref="J9:T9"/>
    <mergeCell ref="J10:T10"/>
    <mergeCell ref="D7:I7"/>
    <mergeCell ref="D9:I9"/>
    <mergeCell ref="D13:T13"/>
    <mergeCell ref="J11:T11"/>
    <mergeCell ref="D11:I11"/>
    <mergeCell ref="D8:I8"/>
    <mergeCell ref="B165:D165"/>
  </mergeCells>
  <pageMargins left="0.7" right="0.7" top="0.75" bottom="0.75" header="0.3" footer="0.3"/>
  <pageSetup paperSize="9" orientation="landscape" r:id="rId1"/>
  <rowBreaks count="5" manualBreakCount="5">
    <brk id="63" max="16383" man="1"/>
    <brk id="83" max="16383" man="1"/>
    <brk id="103" max="16383" man="1"/>
    <brk id="123" max="16383" man="1"/>
    <brk id="1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K25"/>
  <sheetViews>
    <sheetView view="pageLayout" topLeftCell="A2" zoomScaleNormal="100" workbookViewId="0">
      <selection activeCell="B5" sqref="B5"/>
    </sheetView>
  </sheetViews>
  <sheetFormatPr defaultRowHeight="15"/>
  <cols>
    <col min="1" max="1" width="1.7109375" customWidth="1"/>
    <col min="2" max="2" width="29" customWidth="1"/>
    <col min="3" max="3" width="14.85546875" customWidth="1"/>
    <col min="4" max="4" width="10.7109375" customWidth="1"/>
    <col min="5" max="7" width="11.28515625" customWidth="1"/>
    <col min="8" max="8" width="11.140625" customWidth="1"/>
    <col min="9" max="9" width="10.85546875" customWidth="1"/>
    <col min="10" max="10" width="11.7109375" customWidth="1"/>
    <col min="11" max="11" width="10.28515625" customWidth="1"/>
  </cols>
  <sheetData>
    <row r="2" spans="2:11" ht="15.75" thickBot="1"/>
    <row r="3" spans="2:11" ht="15.75" thickBot="1">
      <c r="B3" s="91" t="s">
        <v>103</v>
      </c>
      <c r="C3" s="92">
        <f>'stap 6 mijn overzicht'!C4</f>
        <v>0</v>
      </c>
    </row>
    <row r="5" spans="2:11" ht="18.75">
      <c r="B5" s="7" t="s">
        <v>164</v>
      </c>
    </row>
    <row r="8" spans="2:11" s="9" customFormat="1" ht="15.75">
      <c r="B8" s="19" t="s">
        <v>42</v>
      </c>
      <c r="C8" s="20" t="s">
        <v>104</v>
      </c>
    </row>
    <row r="9" spans="2:11" s="9" customFormat="1" ht="15.75">
      <c r="B9" s="120" t="s">
        <v>153</v>
      </c>
      <c r="C9" s="140"/>
      <c r="D9"/>
      <c r="E9"/>
      <c r="F9"/>
      <c r="G9"/>
      <c r="H9"/>
      <c r="I9"/>
      <c r="J9"/>
      <c r="K9"/>
    </row>
    <row r="10" spans="2:11">
      <c r="B10" s="121" t="s">
        <v>23</v>
      </c>
      <c r="C10" s="140"/>
    </row>
    <row r="11" spans="2:11">
      <c r="B11" s="121" t="s">
        <v>24</v>
      </c>
      <c r="C11" s="140"/>
    </row>
    <row r="12" spans="2:11">
      <c r="B12" s="121" t="s">
        <v>18</v>
      </c>
      <c r="C12" s="140"/>
      <c r="D12" s="4"/>
      <c r="E12" s="4"/>
      <c r="F12" s="4"/>
      <c r="G12" s="4"/>
      <c r="H12" s="4"/>
      <c r="I12" s="4"/>
      <c r="J12" s="4"/>
      <c r="K12" s="4"/>
    </row>
    <row r="13" spans="2:11">
      <c r="B13" s="121" t="s">
        <v>22</v>
      </c>
      <c r="C13" s="140"/>
      <c r="D13" s="4"/>
      <c r="E13" s="4"/>
      <c r="F13" s="4"/>
      <c r="G13" s="4"/>
      <c r="H13" s="4"/>
      <c r="I13" s="4"/>
      <c r="J13" s="4"/>
      <c r="K13" s="4"/>
    </row>
    <row r="14" spans="2:11">
      <c r="B14" s="121" t="s">
        <v>97</v>
      </c>
      <c r="C14" s="140"/>
      <c r="D14" s="4"/>
      <c r="E14" s="4"/>
      <c r="F14" s="4"/>
      <c r="G14" s="4"/>
      <c r="H14" s="4"/>
      <c r="I14" s="4"/>
      <c r="J14" s="4"/>
      <c r="K14" s="4"/>
    </row>
    <row r="15" spans="2:11" s="4" customFormat="1">
      <c r="B15" s="69" t="s">
        <v>20</v>
      </c>
      <c r="C15" s="140"/>
      <c r="D15"/>
      <c r="E15"/>
      <c r="F15"/>
      <c r="G15"/>
      <c r="H15"/>
      <c r="I15"/>
      <c r="J15"/>
      <c r="K15"/>
    </row>
    <row r="16" spans="2:11" s="4" customFormat="1">
      <c r="B16" s="122" t="s">
        <v>98</v>
      </c>
      <c r="C16" s="141"/>
      <c r="D16"/>
      <c r="E16"/>
      <c r="F16"/>
      <c r="G16"/>
      <c r="H16"/>
      <c r="I16"/>
      <c r="J16"/>
      <c r="K16"/>
    </row>
    <row r="17" spans="2:11" s="4" customFormat="1" ht="15.75" thickBot="1">
      <c r="B17" s="123" t="s">
        <v>99</v>
      </c>
      <c r="C17" s="77"/>
      <c r="D17"/>
      <c r="E17"/>
      <c r="F17"/>
      <c r="G17"/>
      <c r="H17"/>
      <c r="I17"/>
      <c r="J17"/>
      <c r="K17"/>
    </row>
    <row r="18" spans="2:11" s="15" customFormat="1" ht="16.5" thickBot="1">
      <c r="B18" s="177" t="s">
        <v>41</v>
      </c>
      <c r="C18" s="178">
        <f>SUM(C9:C17)</f>
        <v>0</v>
      </c>
      <c r="D18"/>
      <c r="E18"/>
      <c r="F18"/>
      <c r="G18"/>
      <c r="H18"/>
      <c r="I18"/>
      <c r="J18"/>
      <c r="K18"/>
    </row>
    <row r="19" spans="2:11" s="15" customFormat="1" ht="6.75" customHeight="1">
      <c r="B19" s="21"/>
      <c r="C19" s="78"/>
      <c r="D19"/>
      <c r="E19"/>
      <c r="F19"/>
      <c r="G19"/>
      <c r="H19"/>
      <c r="I19"/>
      <c r="J19"/>
      <c r="K19"/>
    </row>
    <row r="23" spans="2:11" s="4" customFormat="1">
      <c r="B23" s="6"/>
      <c r="D23"/>
      <c r="E23"/>
      <c r="F23"/>
      <c r="G23"/>
      <c r="H23"/>
      <c r="I23"/>
      <c r="J23"/>
      <c r="K23"/>
    </row>
    <row r="24" spans="2:11" s="4" customFormat="1">
      <c r="B24" s="6"/>
      <c r="D24"/>
      <c r="E24"/>
      <c r="F24"/>
      <c r="G24"/>
      <c r="H24"/>
      <c r="I24"/>
      <c r="J24"/>
      <c r="K24"/>
    </row>
    <row r="25" spans="2:11" s="4" customFormat="1">
      <c r="D25"/>
      <c r="E25"/>
      <c r="F25"/>
      <c r="G25"/>
      <c r="H25"/>
      <c r="I25"/>
      <c r="J25"/>
      <c r="K25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24"/>
  <sheetViews>
    <sheetView view="pageLayout" topLeftCell="A7" zoomScaleNormal="100" workbookViewId="0">
      <selection activeCell="E21" sqref="E21"/>
    </sheetView>
  </sheetViews>
  <sheetFormatPr defaultRowHeight="15"/>
  <cols>
    <col min="1" max="1" width="2.85546875" customWidth="1"/>
    <col min="2" max="2" width="37" customWidth="1"/>
    <col min="3" max="3" width="11" customWidth="1"/>
    <col min="4" max="4" width="10.140625" customWidth="1"/>
    <col min="5" max="5" width="10.7109375" customWidth="1"/>
    <col min="6" max="6" width="10" customWidth="1"/>
    <col min="7" max="8" width="10.140625" customWidth="1"/>
    <col min="9" max="9" width="11" customWidth="1"/>
    <col min="10" max="10" width="9.85546875" customWidth="1"/>
    <col min="11" max="11" width="9.28515625" customWidth="1"/>
  </cols>
  <sheetData>
    <row r="2" spans="2:3" ht="18.75">
      <c r="B2" s="7" t="s">
        <v>158</v>
      </c>
    </row>
    <row r="4" spans="2:3" ht="15.75">
      <c r="B4" s="11" t="s">
        <v>31</v>
      </c>
      <c r="C4" s="17"/>
    </row>
    <row r="5" spans="2:3" ht="5.25" customHeight="1">
      <c r="B5" s="22"/>
      <c r="C5" s="23"/>
    </row>
    <row r="6" spans="2:3">
      <c r="B6" s="94" t="s">
        <v>29</v>
      </c>
      <c r="C6" s="17"/>
    </row>
    <row r="7" spans="2:3">
      <c r="B7" s="94" t="s">
        <v>105</v>
      </c>
      <c r="C7" s="17"/>
    </row>
    <row r="8" spans="2:3">
      <c r="B8" s="94" t="s">
        <v>26</v>
      </c>
      <c r="C8" s="17"/>
    </row>
    <row r="9" spans="2:3">
      <c r="B9" s="94" t="s">
        <v>30</v>
      </c>
      <c r="C9" s="17"/>
    </row>
    <row r="10" spans="2:3">
      <c r="B10" s="94" t="s">
        <v>25</v>
      </c>
      <c r="C10" s="142"/>
    </row>
    <row r="11" spans="2:3" s="9" customFormat="1" ht="15.75">
      <c r="B11" s="179" t="s">
        <v>43</v>
      </c>
      <c r="C11" s="179">
        <f>SUM(C6:C10)</f>
        <v>0</v>
      </c>
    </row>
    <row r="12" spans="2:3" ht="5.25" customHeight="1">
      <c r="B12" s="18"/>
      <c r="C12" s="18"/>
    </row>
    <row r="13" spans="2:3" ht="15.75">
      <c r="B13" s="11" t="s">
        <v>38</v>
      </c>
      <c r="C13" s="17"/>
    </row>
    <row r="14" spans="2:3" ht="15.75">
      <c r="B14" s="93" t="s">
        <v>106</v>
      </c>
      <c r="C14" s="17"/>
    </row>
    <row r="15" spans="2:3" ht="15.75">
      <c r="B15" s="93" t="s">
        <v>107</v>
      </c>
      <c r="C15" s="17"/>
    </row>
    <row r="16" spans="2:3" ht="15.75">
      <c r="B16" s="93" t="s">
        <v>108</v>
      </c>
      <c r="C16" s="17"/>
    </row>
    <row r="17" spans="2:3">
      <c r="B17" s="94" t="s">
        <v>27</v>
      </c>
      <c r="C17" s="142"/>
    </row>
    <row r="18" spans="2:3">
      <c r="B18" s="94" t="s">
        <v>28</v>
      </c>
      <c r="C18" s="17"/>
    </row>
    <row r="19" spans="2:3">
      <c r="B19" s="94" t="s">
        <v>109</v>
      </c>
      <c r="C19" s="17"/>
    </row>
    <row r="20" spans="2:3">
      <c r="B20" s="94" t="s">
        <v>110</v>
      </c>
      <c r="C20" s="17"/>
    </row>
    <row r="21" spans="2:3" s="9" customFormat="1" ht="15.75">
      <c r="B21" s="179" t="s">
        <v>7</v>
      </c>
      <c r="C21" s="179">
        <f>SUM(C13:C20)</f>
        <v>0</v>
      </c>
    </row>
    <row r="22" spans="2:3" ht="5.25" customHeight="1">
      <c r="B22" s="18"/>
      <c r="C22" s="18"/>
    </row>
    <row r="24" spans="2:3">
      <c r="B24" s="180" t="s">
        <v>111</v>
      </c>
      <c r="C24" s="180">
        <f>C11-C21</f>
        <v>0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K21"/>
  <sheetViews>
    <sheetView topLeftCell="A3" zoomScaleNormal="100" workbookViewId="0">
      <selection activeCell="F17" sqref="F17"/>
    </sheetView>
  </sheetViews>
  <sheetFormatPr defaultRowHeight="15"/>
  <cols>
    <col min="1" max="1" width="2.7109375" customWidth="1"/>
    <col min="2" max="2" width="34.85546875" customWidth="1"/>
    <col min="3" max="3" width="12.7109375" style="2" customWidth="1"/>
    <col min="4" max="4" width="13.28515625" style="2" customWidth="1"/>
    <col min="5" max="5" width="11.85546875" style="2" customWidth="1"/>
    <col min="6" max="6" width="12.140625" style="2" customWidth="1"/>
    <col min="7" max="7" width="11.140625" style="2" customWidth="1"/>
    <col min="8" max="10" width="11.7109375" style="2" customWidth="1"/>
  </cols>
  <sheetData>
    <row r="3" spans="2:11" ht="15.75" thickBot="1"/>
    <row r="4" spans="2:11" s="7" customFormat="1" ht="19.5" thickBot="1">
      <c r="B4" s="96" t="s">
        <v>112</v>
      </c>
      <c r="C4" s="25">
        <f>C9-C11</f>
        <v>0</v>
      </c>
      <c r="D4" s="95"/>
      <c r="E4" s="95"/>
      <c r="F4" s="95"/>
      <c r="G4" s="95"/>
      <c r="H4" s="95"/>
      <c r="I4" s="95"/>
      <c r="J4" s="95"/>
    </row>
    <row r="5" spans="2:11" s="7" customFormat="1" ht="18.75">
      <c r="B5" s="128"/>
      <c r="C5" s="95"/>
      <c r="D5" s="95"/>
      <c r="E5" s="95"/>
      <c r="F5" s="95"/>
      <c r="G5" s="95"/>
      <c r="H5" s="95"/>
      <c r="I5" s="95"/>
      <c r="J5" s="95"/>
    </row>
    <row r="6" spans="2:11" s="7" customFormat="1" ht="18.75">
      <c r="B6" s="128" t="s">
        <v>159</v>
      </c>
      <c r="C6" s="95"/>
      <c r="D6" s="95"/>
      <c r="E6" s="95"/>
      <c r="F6" s="95"/>
      <c r="G6" s="95"/>
      <c r="H6" s="95"/>
      <c r="I6" s="95"/>
      <c r="J6" s="95"/>
    </row>
    <row r="7" spans="2:11" s="7" customFormat="1" ht="19.5" thickBot="1">
      <c r="C7" s="24"/>
      <c r="D7" s="24"/>
      <c r="E7" s="24"/>
      <c r="F7" s="24"/>
      <c r="G7" s="24"/>
      <c r="H7" s="24"/>
      <c r="I7" s="24"/>
      <c r="J7" s="24"/>
    </row>
    <row r="8" spans="2:11" ht="19.5" thickBot="1">
      <c r="B8" s="181" t="s">
        <v>116</v>
      </c>
      <c r="C8" s="182"/>
      <c r="D8" s="8"/>
      <c r="E8" s="8"/>
      <c r="F8" s="8"/>
      <c r="G8" s="8"/>
      <c r="H8" s="8"/>
      <c r="I8" s="8"/>
      <c r="J8" s="8"/>
      <c r="K8" s="5"/>
    </row>
    <row r="9" spans="2:11" ht="15.75" customHeight="1">
      <c r="B9" s="183" t="s">
        <v>35</v>
      </c>
      <c r="C9" s="184">
        <f>'stap 1 mijn inkomsten'!D16</f>
        <v>0</v>
      </c>
    </row>
    <row r="10" spans="2:11" ht="3.75" customHeight="1">
      <c r="B10" s="185"/>
      <c r="C10" s="186"/>
    </row>
    <row r="11" spans="2:11">
      <c r="B11" s="187" t="s">
        <v>115</v>
      </c>
      <c r="C11" s="188">
        <f>SUM(C12:C15)</f>
        <v>0</v>
      </c>
    </row>
    <row r="12" spans="2:11">
      <c r="B12" s="189" t="s">
        <v>32</v>
      </c>
      <c r="C12" s="186">
        <f>'Stap 2 mijn leefkosten'!E21</f>
        <v>0</v>
      </c>
    </row>
    <row r="13" spans="2:11">
      <c r="B13" s="189" t="s">
        <v>33</v>
      </c>
      <c r="C13" s="186">
        <f>'Stap 3 mijn ondersteuning'!E165</f>
        <v>0</v>
      </c>
    </row>
    <row r="14" spans="2:11">
      <c r="B14" s="189" t="s">
        <v>34</v>
      </c>
      <c r="C14" s="186">
        <f>'Stap 3 mijn ondersteuning'!T165</f>
        <v>0</v>
      </c>
    </row>
    <row r="15" spans="2:11">
      <c r="B15" s="189" t="s">
        <v>113</v>
      </c>
      <c r="C15" s="186">
        <f>'Stap 4 mijn woon-huishoudkosten'!C18</f>
        <v>0</v>
      </c>
    </row>
    <row r="16" spans="2:11" ht="15.75" thickBot="1"/>
    <row r="17" spans="2:3" ht="19.5" thickBot="1">
      <c r="B17" s="96" t="s">
        <v>117</v>
      </c>
      <c r="C17" s="190"/>
    </row>
    <row r="18" spans="2:3">
      <c r="B18" s="191" t="s">
        <v>7</v>
      </c>
      <c r="C18" s="192">
        <f>'Stap 5 eenmalige uitgaven'!C11</f>
        <v>0</v>
      </c>
    </row>
    <row r="19" spans="2:3">
      <c r="B19" s="187" t="s">
        <v>36</v>
      </c>
      <c r="C19" s="186"/>
    </row>
    <row r="20" spans="2:3">
      <c r="B20" s="185" t="s">
        <v>7</v>
      </c>
      <c r="C20" s="186">
        <f>'Stap 5 eenmalige uitgaven'!C21</f>
        <v>0</v>
      </c>
    </row>
    <row r="21" spans="2:3">
      <c r="B21" s="187" t="s">
        <v>114</v>
      </c>
      <c r="C21" s="188">
        <f>C18-C20</f>
        <v>0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L26"/>
  <sheetViews>
    <sheetView zoomScaleNormal="100" workbookViewId="0">
      <selection activeCell="F1" sqref="F1"/>
    </sheetView>
  </sheetViews>
  <sheetFormatPr defaultRowHeight="15"/>
  <cols>
    <col min="1" max="1" width="2.140625" customWidth="1"/>
    <col min="2" max="2" width="10.28515625" customWidth="1"/>
    <col min="3" max="3" width="7.28515625" customWidth="1"/>
    <col min="4" max="4" width="10.7109375" customWidth="1"/>
    <col min="5" max="5" width="14.7109375" style="2" customWidth="1"/>
    <col min="6" max="6" width="9.28515625" style="2" customWidth="1"/>
    <col min="7" max="7" width="9.140625" style="2" customWidth="1"/>
    <col min="10" max="10" width="11.28515625" customWidth="1"/>
  </cols>
  <sheetData>
    <row r="3" spans="2:12" s="61" customFormat="1" ht="26.25">
      <c r="B3" s="62" t="s">
        <v>69</v>
      </c>
      <c r="C3" s="62"/>
      <c r="D3" s="63"/>
      <c r="E3" s="63"/>
      <c r="F3" s="63"/>
      <c r="G3" s="63"/>
      <c r="H3" s="62"/>
      <c r="I3" s="62"/>
      <c r="J3" s="62"/>
      <c r="K3" s="62"/>
      <c r="L3" s="62"/>
    </row>
    <row r="4" spans="2:12">
      <c r="B4" s="64" t="s">
        <v>75</v>
      </c>
      <c r="C4" s="65"/>
      <c r="D4" s="65"/>
      <c r="E4" s="66"/>
      <c r="F4" s="66"/>
      <c r="G4" s="66"/>
      <c r="H4" s="65"/>
      <c r="I4" s="65"/>
      <c r="J4" s="65"/>
      <c r="K4" s="65"/>
      <c r="L4" s="65"/>
    </row>
    <row r="5" spans="2:12">
      <c r="B5" s="65" t="s">
        <v>61</v>
      </c>
      <c r="C5" s="65" t="s">
        <v>57</v>
      </c>
      <c r="D5" s="65" t="s">
        <v>60</v>
      </c>
      <c r="E5" s="66" t="s">
        <v>58</v>
      </c>
      <c r="F5" s="66" t="s">
        <v>74</v>
      </c>
      <c r="G5" s="67" t="s">
        <v>54</v>
      </c>
      <c r="H5" s="66" t="s">
        <v>66</v>
      </c>
      <c r="I5" s="66" t="s">
        <v>67</v>
      </c>
      <c r="J5" s="66" t="s">
        <v>68</v>
      </c>
      <c r="K5" s="66" t="s">
        <v>72</v>
      </c>
      <c r="L5" s="66" t="s">
        <v>73</v>
      </c>
    </row>
    <row r="6" spans="2:12">
      <c r="B6" s="17" t="s">
        <v>62</v>
      </c>
      <c r="C6" s="17" t="s">
        <v>63</v>
      </c>
      <c r="D6" s="17">
        <v>5</v>
      </c>
      <c r="E6" s="97">
        <v>45248</v>
      </c>
      <c r="F6" s="76">
        <v>1690.8</v>
      </c>
      <c r="G6" s="98">
        <f>E6/F6</f>
        <v>26.761296427726521</v>
      </c>
      <c r="H6" s="97">
        <f>G6+1.533</f>
        <v>28.294296427726522</v>
      </c>
      <c r="I6" s="97">
        <f>G6+14.63</f>
        <v>41.391296427726523</v>
      </c>
      <c r="J6" s="97">
        <f>G6+(G6*20%)</f>
        <v>32.113555713271822</v>
      </c>
      <c r="K6" s="97">
        <f>H6+(H6*20%)</f>
        <v>33.953155713271826</v>
      </c>
      <c r="L6" s="97">
        <f>I6+(I6*20%)</f>
        <v>49.669555713271826</v>
      </c>
    </row>
    <row r="7" spans="2:12">
      <c r="B7" s="17" t="s">
        <v>62</v>
      </c>
      <c r="C7" s="17" t="s">
        <v>63</v>
      </c>
      <c r="D7" s="17">
        <v>10</v>
      </c>
      <c r="E7" s="97">
        <v>51059</v>
      </c>
      <c r="F7" s="76">
        <v>1690.8</v>
      </c>
      <c r="G7" s="98">
        <f>E7/F7</f>
        <v>30.198131062219069</v>
      </c>
      <c r="H7" s="97">
        <f>G7+1.533</f>
        <v>31.73113106221907</v>
      </c>
      <c r="I7" s="97">
        <f>G7+16.83</f>
        <v>47.028131062219067</v>
      </c>
      <c r="J7" s="97">
        <f t="shared" ref="J7:J14" si="0">G7+(G7*20%)</f>
        <v>36.237757274662883</v>
      </c>
      <c r="K7" s="97">
        <f t="shared" ref="K7:K14" si="1">H7+(H7*20%)</f>
        <v>38.077357274662887</v>
      </c>
      <c r="L7" s="97">
        <f t="shared" ref="L7:L14" si="2">I7+(I7*20%)</f>
        <v>56.433757274662881</v>
      </c>
    </row>
    <row r="8" spans="2:12">
      <c r="B8" s="17" t="s">
        <v>62</v>
      </c>
      <c r="C8" s="17" t="s">
        <v>63</v>
      </c>
      <c r="D8" s="17">
        <v>20</v>
      </c>
      <c r="E8" s="97">
        <v>62083.9</v>
      </c>
      <c r="F8" s="76">
        <v>1690.8</v>
      </c>
      <c r="G8" s="98">
        <f>E8/F8</f>
        <v>36.718653891648927</v>
      </c>
      <c r="H8" s="97">
        <f>G8+1.533</f>
        <v>38.251653891648928</v>
      </c>
      <c r="I8" s="97">
        <f>G8+20.5</f>
        <v>57.218653891648927</v>
      </c>
      <c r="J8" s="97">
        <f t="shared" si="0"/>
        <v>44.062384669978712</v>
      </c>
      <c r="K8" s="97">
        <f t="shared" si="1"/>
        <v>45.901984669978717</v>
      </c>
      <c r="L8" s="97">
        <f t="shared" si="2"/>
        <v>68.662384669978707</v>
      </c>
    </row>
    <row r="9" spans="2:12">
      <c r="B9" s="65"/>
      <c r="C9" s="65"/>
      <c r="D9" s="65"/>
      <c r="E9" s="66"/>
      <c r="F9" s="68"/>
      <c r="G9" s="67"/>
      <c r="H9" s="66"/>
      <c r="I9" s="65"/>
      <c r="J9" s="66"/>
      <c r="K9" s="66"/>
      <c r="L9" s="66"/>
    </row>
    <row r="10" spans="2:12">
      <c r="B10" s="100" t="s">
        <v>64</v>
      </c>
      <c r="C10" s="100" t="s">
        <v>65</v>
      </c>
      <c r="D10" s="100">
        <v>5</v>
      </c>
      <c r="E10" s="104">
        <v>41475.839999999997</v>
      </c>
      <c r="F10" s="105">
        <v>1690.8</v>
      </c>
      <c r="G10" s="106">
        <f>E10/F10</f>
        <v>24.530305180979418</v>
      </c>
      <c r="H10" s="104">
        <f t="shared" ref="H10:H14" si="3">G10+1.533</f>
        <v>26.06330518097942</v>
      </c>
      <c r="I10" s="104">
        <f>G10+12.87</f>
        <v>37.400305180979416</v>
      </c>
      <c r="J10" s="104">
        <f>G10+(G10*20%)</f>
        <v>29.436366217175301</v>
      </c>
      <c r="K10" s="104">
        <f t="shared" si="1"/>
        <v>31.275966217175302</v>
      </c>
      <c r="L10" s="104">
        <f t="shared" si="2"/>
        <v>44.8803662171753</v>
      </c>
    </row>
    <row r="11" spans="2:12">
      <c r="B11" s="100" t="s">
        <v>64</v>
      </c>
      <c r="C11" s="100" t="str">
        <f>C10</f>
        <v>B2a</v>
      </c>
      <c r="D11" s="100">
        <v>10</v>
      </c>
      <c r="E11" s="104">
        <v>45093.87</v>
      </c>
      <c r="F11" s="105">
        <v>1690.8</v>
      </c>
      <c r="G11" s="106">
        <f>E11/F11</f>
        <v>26.670138396025553</v>
      </c>
      <c r="H11" s="104">
        <f t="shared" si="3"/>
        <v>28.203138396025555</v>
      </c>
      <c r="I11" s="104">
        <f>G11+14.81</f>
        <v>41.480138396025552</v>
      </c>
      <c r="J11" s="104">
        <f t="shared" si="0"/>
        <v>32.004166075230664</v>
      </c>
      <c r="K11" s="104">
        <f t="shared" si="1"/>
        <v>33.843766075230668</v>
      </c>
      <c r="L11" s="104">
        <f t="shared" si="2"/>
        <v>49.776166075230662</v>
      </c>
    </row>
    <row r="12" spans="2:12">
      <c r="B12" s="100" t="s">
        <v>64</v>
      </c>
      <c r="C12" s="100" t="str">
        <f>C11</f>
        <v>B2a</v>
      </c>
      <c r="D12" s="100">
        <v>20</v>
      </c>
      <c r="E12" s="104">
        <v>54699</v>
      </c>
      <c r="F12" s="105">
        <v>1690.8</v>
      </c>
      <c r="G12" s="106">
        <f>E12/F12</f>
        <v>32.350958126330731</v>
      </c>
      <c r="H12" s="104">
        <f t="shared" si="3"/>
        <v>33.883958126330732</v>
      </c>
      <c r="I12" s="104">
        <f>G12+18.04</f>
        <v>50.39095812633073</v>
      </c>
      <c r="J12" s="104">
        <f t="shared" si="0"/>
        <v>38.821149751596877</v>
      </c>
      <c r="K12" s="104">
        <f t="shared" si="1"/>
        <v>40.660749751596882</v>
      </c>
      <c r="L12" s="104">
        <f t="shared" si="2"/>
        <v>60.469149751596873</v>
      </c>
    </row>
    <row r="13" spans="2:12">
      <c r="B13" s="65"/>
      <c r="C13" s="65"/>
      <c r="D13" s="65"/>
      <c r="E13" s="66"/>
      <c r="F13" s="68"/>
      <c r="G13" s="67"/>
      <c r="H13" s="66"/>
      <c r="I13" s="65"/>
      <c r="J13" s="66"/>
      <c r="K13" s="66"/>
      <c r="L13" s="66"/>
    </row>
    <row r="14" spans="2:12">
      <c r="B14" s="99" t="s">
        <v>71</v>
      </c>
      <c r="C14" s="99" t="s">
        <v>70</v>
      </c>
      <c r="D14" s="99">
        <v>5</v>
      </c>
      <c r="E14" s="101">
        <v>40106</v>
      </c>
      <c r="F14" s="102">
        <v>1690.8</v>
      </c>
      <c r="G14" s="103">
        <f>E14/F14</f>
        <v>23.720132481665484</v>
      </c>
      <c r="H14" s="101">
        <f t="shared" si="3"/>
        <v>25.253132481665485</v>
      </c>
      <c r="I14" s="101">
        <f>G14+12.29</f>
        <v>36.01013248166548</v>
      </c>
      <c r="J14" s="101">
        <f t="shared" si="0"/>
        <v>28.464158977998579</v>
      </c>
      <c r="K14" s="101">
        <f t="shared" si="1"/>
        <v>30.303758977998584</v>
      </c>
      <c r="L14" s="101">
        <f t="shared" si="2"/>
        <v>43.212158977998577</v>
      </c>
    </row>
    <row r="15" spans="2:12">
      <c r="B15" s="65"/>
      <c r="C15" s="65"/>
      <c r="D15" s="65"/>
      <c r="E15" s="66"/>
      <c r="F15" s="66"/>
      <c r="G15" s="66"/>
      <c r="H15" s="65"/>
      <c r="I15" s="65"/>
      <c r="J15" s="65"/>
      <c r="K15" s="65"/>
      <c r="L15" s="65"/>
    </row>
    <row r="16" spans="2:12">
      <c r="B16" s="64" t="s">
        <v>76</v>
      </c>
      <c r="C16" s="65"/>
      <c r="D16" s="65"/>
      <c r="E16" s="66"/>
      <c r="F16" s="66"/>
      <c r="G16" s="66"/>
      <c r="H16" s="65"/>
      <c r="I16" s="65"/>
      <c r="J16" s="65"/>
      <c r="K16" s="65"/>
      <c r="L16" s="65"/>
    </row>
    <row r="17" spans="2:12">
      <c r="B17" s="65" t="s">
        <v>61</v>
      </c>
      <c r="C17" s="65" t="s">
        <v>57</v>
      </c>
      <c r="D17" s="65" t="s">
        <v>60</v>
      </c>
      <c r="E17" s="66" t="s">
        <v>58</v>
      </c>
      <c r="F17" s="66" t="s">
        <v>59</v>
      </c>
      <c r="G17" s="67" t="s">
        <v>54</v>
      </c>
      <c r="H17" s="66" t="s">
        <v>66</v>
      </c>
      <c r="I17" s="66" t="s">
        <v>67</v>
      </c>
      <c r="J17" s="66" t="s">
        <v>68</v>
      </c>
      <c r="K17" s="66" t="s">
        <v>72</v>
      </c>
      <c r="L17" s="66" t="s">
        <v>73</v>
      </c>
    </row>
    <row r="18" spans="2:12">
      <c r="B18" s="17" t="s">
        <v>62</v>
      </c>
      <c r="C18" s="17" t="s">
        <v>63</v>
      </c>
      <c r="D18" s="17">
        <v>5</v>
      </c>
      <c r="E18" s="97">
        <f>45248+(E6*15%)</f>
        <v>52035.199999999997</v>
      </c>
      <c r="F18" s="76">
        <v>1690.8</v>
      </c>
      <c r="G18" s="98">
        <f>E18/F18</f>
        <v>30.775490891885497</v>
      </c>
      <c r="H18" s="97">
        <f>G18+1.533</f>
        <v>32.308490891885498</v>
      </c>
      <c r="I18" s="97">
        <f>G18+14.63</f>
        <v>45.405490891885499</v>
      </c>
      <c r="J18" s="97">
        <f>G18+(G18*20%)</f>
        <v>36.930589070262599</v>
      </c>
      <c r="K18" s="97">
        <f>H18+(H18*20%)</f>
        <v>38.770189070262596</v>
      </c>
      <c r="L18" s="97">
        <f>I18+(I18*20%)</f>
        <v>54.486589070262596</v>
      </c>
    </row>
    <row r="19" spans="2:12">
      <c r="B19" s="17" t="s">
        <v>62</v>
      </c>
      <c r="C19" s="17" t="s">
        <v>63</v>
      </c>
      <c r="D19" s="17">
        <v>10</v>
      </c>
      <c r="E19" s="97">
        <f>51059+(E7*15%)</f>
        <v>58717.85</v>
      </c>
      <c r="F19" s="76">
        <v>1690.8</v>
      </c>
      <c r="G19" s="98">
        <f>E19/F19</f>
        <v>34.727850721551931</v>
      </c>
      <c r="H19" s="97">
        <f>G19+1.533</f>
        <v>36.260850721551932</v>
      </c>
      <c r="I19" s="97">
        <f>G19+16.83</f>
        <v>51.557850721551929</v>
      </c>
      <c r="J19" s="97">
        <f t="shared" ref="J19:J20" si="4">G19+(G19*20%)</f>
        <v>41.673420865862319</v>
      </c>
      <c r="K19" s="97">
        <f t="shared" ref="K19:K20" si="5">H19+(H19*20%)</f>
        <v>43.513020865862316</v>
      </c>
      <c r="L19" s="97">
        <f t="shared" ref="L19:L20" si="6">I19+(I19*20%)</f>
        <v>61.869420865862317</v>
      </c>
    </row>
    <row r="20" spans="2:12">
      <c r="B20" s="17" t="s">
        <v>62</v>
      </c>
      <c r="C20" s="17" t="s">
        <v>63</v>
      </c>
      <c r="D20" s="17">
        <v>20</v>
      </c>
      <c r="E20" s="97">
        <f>62083.9+(E8*15%)</f>
        <v>71396.485000000001</v>
      </c>
      <c r="F20" s="76">
        <v>1690.8</v>
      </c>
      <c r="G20" s="98">
        <f>E20/F20</f>
        <v>42.226451975396266</v>
      </c>
      <c r="H20" s="97">
        <f>G20+1.533</f>
        <v>43.759451975396267</v>
      </c>
      <c r="I20" s="97">
        <f>G20+20.5</f>
        <v>62.726451975396266</v>
      </c>
      <c r="J20" s="97">
        <f t="shared" si="4"/>
        <v>50.671742370475521</v>
      </c>
      <c r="K20" s="97">
        <f t="shared" si="5"/>
        <v>52.511342370475518</v>
      </c>
      <c r="L20" s="97">
        <f t="shared" si="6"/>
        <v>75.271742370475522</v>
      </c>
    </row>
    <row r="21" spans="2:12">
      <c r="B21" s="65"/>
      <c r="C21" s="65"/>
      <c r="D21" s="65"/>
      <c r="E21" s="66"/>
      <c r="F21" s="68"/>
      <c r="G21" s="67"/>
      <c r="H21" s="66"/>
      <c r="I21" s="65"/>
      <c r="J21" s="66"/>
      <c r="K21" s="66"/>
      <c r="L21" s="66"/>
    </row>
    <row r="22" spans="2:12">
      <c r="B22" s="100" t="s">
        <v>64</v>
      </c>
      <c r="C22" s="100" t="s">
        <v>65</v>
      </c>
      <c r="D22" s="100">
        <v>5</v>
      </c>
      <c r="E22" s="104">
        <f>41475.84+(E10*15%)</f>
        <v>47697.215999999993</v>
      </c>
      <c r="F22" s="105">
        <v>1690.8</v>
      </c>
      <c r="G22" s="106">
        <f>E22/F22</f>
        <v>28.209850958126328</v>
      </c>
      <c r="H22" s="104">
        <f t="shared" ref="H22:H26" si="7">G22+1.533</f>
        <v>29.742850958126329</v>
      </c>
      <c r="I22" s="104">
        <f>G22+12.87</f>
        <v>41.079850958126329</v>
      </c>
      <c r="J22" s="104">
        <f>G22+(G22*20%)</f>
        <v>33.851821149751594</v>
      </c>
      <c r="K22" s="104">
        <f t="shared" ref="K22:K24" si="8">H22+(H22*20%)</f>
        <v>35.691421149751598</v>
      </c>
      <c r="L22" s="104">
        <f t="shared" ref="L22:L24" si="9">I22+(I22*20%)</f>
        <v>49.295821149751596</v>
      </c>
    </row>
    <row r="23" spans="2:12">
      <c r="B23" s="100" t="s">
        <v>64</v>
      </c>
      <c r="C23" s="100" t="str">
        <f>C22</f>
        <v>B2a</v>
      </c>
      <c r="D23" s="100">
        <v>10</v>
      </c>
      <c r="E23" s="104">
        <f>45093.87+(E11*15%)</f>
        <v>51857.950500000006</v>
      </c>
      <c r="F23" s="105">
        <v>1690.8</v>
      </c>
      <c r="G23" s="106">
        <f>E23/F23</f>
        <v>30.670659155429387</v>
      </c>
      <c r="H23" s="104">
        <f t="shared" si="7"/>
        <v>32.203659155429385</v>
      </c>
      <c r="I23" s="104">
        <f>G23+14.81</f>
        <v>45.480659155429386</v>
      </c>
      <c r="J23" s="104">
        <f t="shared" ref="J23:J24" si="10">G23+(G23*20%)</f>
        <v>36.804790986515265</v>
      </c>
      <c r="K23" s="104">
        <f t="shared" si="8"/>
        <v>38.644390986515262</v>
      </c>
      <c r="L23" s="104">
        <f t="shared" si="9"/>
        <v>54.576790986515263</v>
      </c>
    </row>
    <row r="24" spans="2:12">
      <c r="B24" s="100" t="s">
        <v>64</v>
      </c>
      <c r="C24" s="100" t="str">
        <f>C23</f>
        <v>B2a</v>
      </c>
      <c r="D24" s="100">
        <v>20</v>
      </c>
      <c r="E24" s="104">
        <f>54699+(E12*15%)</f>
        <v>62903.85</v>
      </c>
      <c r="F24" s="105">
        <v>1690.8</v>
      </c>
      <c r="G24" s="106">
        <f>E24/F24</f>
        <v>37.203601845280339</v>
      </c>
      <c r="H24" s="104">
        <f t="shared" si="7"/>
        <v>38.73660184528034</v>
      </c>
      <c r="I24" s="104">
        <f>G24+18.04</f>
        <v>55.243601845280338</v>
      </c>
      <c r="J24" s="104">
        <f t="shared" si="10"/>
        <v>44.644322214336405</v>
      </c>
      <c r="K24" s="104">
        <f t="shared" si="8"/>
        <v>46.48392221433641</v>
      </c>
      <c r="L24" s="104">
        <f t="shared" si="9"/>
        <v>66.292322214336409</v>
      </c>
    </row>
    <row r="25" spans="2:12">
      <c r="B25" s="65"/>
      <c r="C25" s="65"/>
      <c r="D25" s="65"/>
      <c r="E25" s="66"/>
      <c r="F25" s="68"/>
      <c r="G25" s="67"/>
      <c r="H25" s="66"/>
      <c r="I25" s="65"/>
      <c r="J25" s="66"/>
      <c r="K25" s="66"/>
      <c r="L25" s="66"/>
    </row>
    <row r="26" spans="2:12">
      <c r="B26" s="99" t="s">
        <v>71</v>
      </c>
      <c r="C26" s="99" t="s">
        <v>70</v>
      </c>
      <c r="D26" s="99">
        <v>5</v>
      </c>
      <c r="E26" s="101">
        <f>40106+(E14*15%)</f>
        <v>46121.9</v>
      </c>
      <c r="F26" s="102">
        <v>1690.8</v>
      </c>
      <c r="G26" s="103">
        <f>E26/F26</f>
        <v>27.278152353915306</v>
      </c>
      <c r="H26" s="101">
        <f t="shared" si="7"/>
        <v>28.811152353915308</v>
      </c>
      <c r="I26" s="101">
        <f>G26+12.29</f>
        <v>39.568152353915309</v>
      </c>
      <c r="J26" s="101">
        <f t="shared" ref="J26" si="11">G26+(G26*20%)</f>
        <v>32.733782824698366</v>
      </c>
      <c r="K26" s="101">
        <f t="shared" ref="K26" si="12">H26+(H26*20%)</f>
        <v>34.573382824698371</v>
      </c>
      <c r="L26" s="101">
        <f t="shared" ref="L26" si="13">I26+(I26*20%)</f>
        <v>47.481782824698371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O56"/>
  <sheetViews>
    <sheetView workbookViewId="0">
      <selection activeCell="B13" sqref="B13"/>
    </sheetView>
  </sheetViews>
  <sheetFormatPr defaultRowHeight="15"/>
  <cols>
    <col min="2" max="2" width="66.7109375" customWidth="1"/>
    <col min="3" max="3" width="11.85546875" bestFit="1" customWidth="1"/>
    <col min="9" max="9" width="28" customWidth="1"/>
    <col min="10" max="10" width="11.28515625" bestFit="1" customWidth="1"/>
    <col min="11" max="11" width="10.28515625" bestFit="1" customWidth="1"/>
    <col min="12" max="12" width="11.28515625" style="2" bestFit="1" customWidth="1"/>
    <col min="15" max="15" width="11.28515625" style="2" bestFit="1" customWidth="1"/>
  </cols>
  <sheetData>
    <row r="2" spans="2:11" ht="21">
      <c r="B2" s="110" t="s">
        <v>149</v>
      </c>
    </row>
    <row r="3" spans="2:11" ht="21.75" thickBot="1">
      <c r="B3" s="110"/>
    </row>
    <row r="4" spans="2:11" ht="15.75" thickBot="1">
      <c r="B4" s="111" t="s">
        <v>122</v>
      </c>
      <c r="C4" s="112"/>
    </row>
    <row r="5" spans="2:11">
      <c r="J5" s="60"/>
    </row>
    <row r="6" spans="2:11">
      <c r="B6" s="3" t="s">
        <v>165</v>
      </c>
      <c r="J6" s="2"/>
    </row>
    <row r="7" spans="2:11">
      <c r="B7" t="s">
        <v>124</v>
      </c>
      <c r="C7">
        <v>261</v>
      </c>
      <c r="J7" s="2"/>
    </row>
    <row r="8" spans="2:11">
      <c r="B8" t="s">
        <v>125</v>
      </c>
      <c r="C8">
        <v>38</v>
      </c>
      <c r="J8" s="2"/>
    </row>
    <row r="9" spans="2:11">
      <c r="B9" t="s">
        <v>118</v>
      </c>
      <c r="C9">
        <f>C8/5</f>
        <v>7.6</v>
      </c>
      <c r="J9" s="2"/>
    </row>
    <row r="10" spans="2:11">
      <c r="B10" s="108" t="s">
        <v>166</v>
      </c>
      <c r="C10" s="108">
        <f>C7*C9</f>
        <v>1983.6</v>
      </c>
      <c r="J10" s="2"/>
    </row>
    <row r="11" spans="2:11">
      <c r="B11" s="107"/>
      <c r="C11" s="107"/>
      <c r="I11" s="58"/>
      <c r="J11" s="2"/>
    </row>
    <row r="12" spans="2:11">
      <c r="B12" s="3" t="s">
        <v>119</v>
      </c>
      <c r="J12" s="2"/>
      <c r="K12" s="2"/>
    </row>
    <row r="13" spans="2:11">
      <c r="B13" t="s">
        <v>126</v>
      </c>
      <c r="C13">
        <f>C7</f>
        <v>261</v>
      </c>
      <c r="J13" s="2"/>
    </row>
    <row r="14" spans="2:11">
      <c r="B14" t="s">
        <v>127</v>
      </c>
      <c r="C14">
        <v>-10</v>
      </c>
      <c r="I14" s="58"/>
      <c r="J14" s="2"/>
    </row>
    <row r="15" spans="2:11">
      <c r="B15" t="s">
        <v>128</v>
      </c>
      <c r="C15">
        <v>-20</v>
      </c>
      <c r="J15" s="2"/>
    </row>
    <row r="16" spans="2:11">
      <c r="B16" t="s">
        <v>129</v>
      </c>
      <c r="C16">
        <v>-2</v>
      </c>
      <c r="J16" s="2"/>
    </row>
    <row r="17" spans="2:15">
      <c r="B17" t="s">
        <v>120</v>
      </c>
      <c r="C17">
        <f>-(C13*2.5%)</f>
        <v>-6.5250000000000004</v>
      </c>
      <c r="J17" s="2"/>
    </row>
    <row r="18" spans="2:15">
      <c r="B18" t="s">
        <v>162</v>
      </c>
      <c r="C18">
        <f>SUM(C13:C17)</f>
        <v>222.47499999999999</v>
      </c>
    </row>
    <row r="19" spans="2:15">
      <c r="B19" s="108" t="s">
        <v>121</v>
      </c>
      <c r="C19" s="108">
        <f>C18*C9</f>
        <v>1690.81</v>
      </c>
      <c r="J19" s="2"/>
    </row>
    <row r="20" spans="2:15" ht="15.75" thickBot="1"/>
    <row r="21" spans="2:15" ht="15.75" thickBot="1">
      <c r="B21" s="113" t="s">
        <v>123</v>
      </c>
      <c r="C21" s="114"/>
    </row>
    <row r="22" spans="2:15">
      <c r="B22" s="3"/>
    </row>
    <row r="23" spans="2:15">
      <c r="B23" s="130" t="s">
        <v>163</v>
      </c>
      <c r="C23" s="131"/>
      <c r="J23" s="2"/>
    </row>
    <row r="24" spans="2:15">
      <c r="B24" s="133" t="s">
        <v>150</v>
      </c>
      <c r="C24" s="132">
        <v>24295</v>
      </c>
    </row>
    <row r="25" spans="2:15">
      <c r="B25" s="133" t="s">
        <v>151</v>
      </c>
      <c r="C25" s="132">
        <f>(96.41+48.25)*12</f>
        <v>1735.92</v>
      </c>
      <c r="J25" s="2"/>
    </row>
    <row r="26" spans="2:15">
      <c r="B26" s="88" t="s">
        <v>130</v>
      </c>
      <c r="C26" s="129">
        <f>SUM(C24:C25)</f>
        <v>26030.92</v>
      </c>
    </row>
    <row r="27" spans="2:15">
      <c r="C27" s="109"/>
    </row>
    <row r="28" spans="2:15">
      <c r="B28" s="3" t="s">
        <v>141</v>
      </c>
      <c r="C28" s="2"/>
      <c r="J28" s="58"/>
      <c r="L28" s="59"/>
      <c r="M28" s="59"/>
      <c r="N28" s="59"/>
      <c r="O28" s="59"/>
    </row>
    <row r="29" spans="2:15">
      <c r="B29" t="s">
        <v>161</v>
      </c>
      <c r="C29" s="2">
        <f>C24/12</f>
        <v>2024.5833333333333</v>
      </c>
    </row>
    <row r="30" spans="2:15">
      <c r="B30" t="s">
        <v>131</v>
      </c>
      <c r="C30" s="2">
        <f>C25/12</f>
        <v>144.66</v>
      </c>
      <c r="J30" s="2"/>
    </row>
    <row r="31" spans="2:15">
      <c r="B31" t="s">
        <v>132</v>
      </c>
      <c r="C31" s="115">
        <f>(C29+C30)*92%</f>
        <v>1995.7038666666667</v>
      </c>
      <c r="J31" s="2"/>
      <c r="K31" s="2"/>
      <c r="M31" s="2"/>
      <c r="N31" s="2"/>
    </row>
    <row r="32" spans="2:15">
      <c r="C32" s="2"/>
    </row>
    <row r="33" spans="2:3">
      <c r="B33" s="108" t="s">
        <v>142</v>
      </c>
      <c r="C33" s="2"/>
    </row>
    <row r="34" spans="2:3">
      <c r="B34" t="s">
        <v>133</v>
      </c>
      <c r="C34" s="2">
        <f>C24/12</f>
        <v>2024.5833333333333</v>
      </c>
    </row>
    <row r="35" spans="2:3">
      <c r="B35" t="s">
        <v>134</v>
      </c>
      <c r="C35" s="2">
        <f>C25/12</f>
        <v>144.66</v>
      </c>
    </row>
    <row r="36" spans="2:3">
      <c r="B36" t="s">
        <v>135</v>
      </c>
      <c r="C36" s="115">
        <f>(C34+C35)*76%</f>
        <v>1648.6249333333333</v>
      </c>
    </row>
    <row r="37" spans="2:3">
      <c r="C37" s="2"/>
    </row>
    <row r="38" spans="2:3">
      <c r="B38" s="108" t="s">
        <v>143</v>
      </c>
      <c r="C38" s="2"/>
    </row>
    <row r="39" spans="2:3">
      <c r="B39" t="s">
        <v>136</v>
      </c>
      <c r="C39" s="2">
        <f>C26+C36</f>
        <v>27679.544933333331</v>
      </c>
    </row>
    <row r="40" spans="2:3">
      <c r="B40" t="s">
        <v>137</v>
      </c>
      <c r="C40" s="115">
        <f>C39*35.25%</f>
        <v>9757.0395889999982</v>
      </c>
    </row>
    <row r="41" spans="2:3">
      <c r="C41" s="2"/>
    </row>
    <row r="42" spans="2:3">
      <c r="B42" s="108" t="s">
        <v>144</v>
      </c>
      <c r="C42" s="2"/>
    </row>
    <row r="43" spans="2:3">
      <c r="B43" s="1" t="s">
        <v>52</v>
      </c>
      <c r="C43" s="115">
        <v>125</v>
      </c>
    </row>
    <row r="44" spans="2:3">
      <c r="B44" s="1" t="s">
        <v>138</v>
      </c>
      <c r="C44" s="115">
        <f>(C39+C40)*0.36%</f>
        <v>134.77170428039997</v>
      </c>
    </row>
    <row r="45" spans="2:3">
      <c r="B45" s="1" t="s">
        <v>53</v>
      </c>
      <c r="C45" s="115">
        <v>120</v>
      </c>
    </row>
    <row r="46" spans="2:3">
      <c r="B46" s="1" t="s">
        <v>139</v>
      </c>
      <c r="C46" s="115">
        <f>1.3*222</f>
        <v>288.60000000000002</v>
      </c>
    </row>
    <row r="47" spans="2:3">
      <c r="C47" s="116"/>
    </row>
    <row r="48" spans="2:3">
      <c r="B48" s="108" t="s">
        <v>140</v>
      </c>
      <c r="C48" s="116">
        <f>C26+C31+C36+C40+C43+C44+C45+C46</f>
        <v>40100.660093280392</v>
      </c>
    </row>
    <row r="50" spans="2:3">
      <c r="B50" s="108" t="s">
        <v>146</v>
      </c>
      <c r="C50" s="109">
        <f>C48/C19</f>
        <v>23.716833998663596</v>
      </c>
    </row>
    <row r="51" spans="2:3" ht="15.75" thickBot="1"/>
    <row r="52" spans="2:3" ht="15.75" thickBot="1">
      <c r="B52" s="117" t="s">
        <v>145</v>
      </c>
      <c r="C52" s="118"/>
    </row>
    <row r="54" spans="2:3">
      <c r="B54" t="s">
        <v>147</v>
      </c>
      <c r="C54" s="2">
        <f>C50</f>
        <v>23.716833998663596</v>
      </c>
    </row>
    <row r="55" spans="2:3">
      <c r="B55" t="s">
        <v>160</v>
      </c>
      <c r="C55" s="2">
        <f>C54*0.15</f>
        <v>3.5575250997995393</v>
      </c>
    </row>
    <row r="56" spans="2:3">
      <c r="B56" s="108" t="s">
        <v>148</v>
      </c>
      <c r="C56" s="109">
        <f>SUM(C54:C55)</f>
        <v>27.274359098463137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ten geleide</vt:lpstr>
      <vt:lpstr>stap 1 mijn inkomsten</vt:lpstr>
      <vt:lpstr>Stap 2 mijn leefkosten</vt:lpstr>
      <vt:lpstr>Stap 3 mijn ondersteuning</vt:lpstr>
      <vt:lpstr>Stap 4 mijn woon-huishoudkosten</vt:lpstr>
      <vt:lpstr>Stap 5 eenmalige uitgaven</vt:lpstr>
      <vt:lpstr>stap 6 mijn overzicht</vt:lpstr>
      <vt:lpstr>loonkostentabel</vt:lpstr>
      <vt:lpstr>bijlage loonkost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Martine</cp:lastModifiedBy>
  <cp:lastPrinted>2016-11-02T13:34:13Z</cp:lastPrinted>
  <dcterms:created xsi:type="dcterms:W3CDTF">2015-10-26T12:35:03Z</dcterms:created>
  <dcterms:modified xsi:type="dcterms:W3CDTF">2017-11-15T16:33:24Z</dcterms:modified>
</cp:coreProperties>
</file>